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3"/>
  </bookViews>
  <sheets>
    <sheet name="доходы" sheetId="1" r:id="rId1"/>
    <sheet name="расходы" sheetId="2" r:id="rId2"/>
    <sheet name="дефицит" sheetId="3" r:id="rId3"/>
    <sheet name="пояснит" sheetId="4" r:id="rId4"/>
  </sheets>
  <definedNames>
    <definedName name="_xlnm.Print_Area" localSheetId="0">'доходы'!$A$1:$T$51</definedName>
    <definedName name="_xlnm.Print_Area" localSheetId="3">'пояснит'!$A$1:$M$85</definedName>
    <definedName name="_xlnm.Print_Area" localSheetId="1">'расходы'!$A$1:$AC$408</definedName>
  </definedNames>
  <calcPr fullCalcOnLoad="1"/>
</workbook>
</file>

<file path=xl/sharedStrings.xml><?xml version="1.0" encoding="utf-8"?>
<sst xmlns="http://schemas.openxmlformats.org/spreadsheetml/2006/main" count="2459" uniqueCount="664">
  <si>
    <t>КВСР</t>
  </si>
  <si>
    <t>Рз</t>
  </si>
  <si>
    <t>Пр</t>
  </si>
  <si>
    <t>ЦСР</t>
  </si>
  <si>
    <t>ВР</t>
  </si>
  <si>
    <t>803</t>
  </si>
  <si>
    <t>Общегосударственные вопросы</t>
  </si>
  <si>
    <t>01</t>
  </si>
  <si>
    <t>02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</si>
  <si>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</si>
  <si>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</si>
  <si>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</si>
  <si>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</si>
  <si>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Заработная плата</t>
  </si>
  <si>
    <t>211</t>
  </si>
  <si>
    <t>Начисления на выплаты по оплате труда</t>
  </si>
  <si>
    <t>213</t>
  </si>
  <si>
    <t>03</t>
  </si>
  <si>
    <t>002 04 90</t>
  </si>
  <si>
    <t>Прочие выплаты</t>
  </si>
  <si>
    <t>212</t>
  </si>
  <si>
    <t>Проезд в отпуск</t>
  </si>
  <si>
    <t>1101</t>
  </si>
  <si>
    <t>Командировочные расходы</t>
  </si>
  <si>
    <t>1104</t>
  </si>
  <si>
    <t>Услуги связи</t>
  </si>
  <si>
    <t>221</t>
  </si>
  <si>
    <t>Транспортные услуги</t>
  </si>
  <si>
    <t>222</t>
  </si>
  <si>
    <t>Прочие работы, услуги</t>
  </si>
  <si>
    <t>226</t>
  </si>
  <si>
    <t>командировочные расходы</t>
  </si>
  <si>
    <t>повышение квалификации</t>
  </si>
  <si>
    <t>1139</t>
  </si>
  <si>
    <t>иные работы, услуги</t>
  </si>
  <si>
    <t>1140</t>
  </si>
  <si>
    <t>Увеличение стоимости материальных запасов</t>
  </si>
  <si>
    <t>340</t>
  </si>
  <si>
    <t>Хоз.материалы, канц.принад-ности, запчасти,прочие</t>
  </si>
  <si>
    <t>1123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</si>
  <si>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</si>
  <si>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</si>
  <si>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1124</t>
  </si>
  <si>
    <t>1125</t>
  </si>
  <si>
    <t>Коммунальные услуги</t>
  </si>
  <si>
    <t>223</t>
  </si>
  <si>
    <t>Оплата отопления и технологических нужд</t>
  </si>
  <si>
    <t>Потребление электроэнергии</t>
  </si>
  <si>
    <t>1109</t>
  </si>
  <si>
    <t>Оплата водоснабжения помещений</t>
  </si>
  <si>
    <t>1110</t>
  </si>
  <si>
    <t>Оплата водоотведения помещений</t>
  </si>
  <si>
    <t>1126</t>
  </si>
  <si>
    <t>Работы, услуги по содержанию имущества</t>
  </si>
  <si>
    <t>225</t>
  </si>
  <si>
    <t>1105</t>
  </si>
  <si>
    <t>1111</t>
  </si>
  <si>
    <t>1129</t>
  </si>
  <si>
    <t>услуги вневедомственной ( вт.ч. пожарной охраны)</t>
  </si>
  <si>
    <t>1134</t>
  </si>
  <si>
    <t>услуги по страхованию</t>
  </si>
  <si>
    <t>1135</t>
  </si>
  <si>
    <t>услуги в области информационных технологий</t>
  </si>
  <si>
    <t>1136</t>
  </si>
  <si>
    <t>подписка на периодические и справочные издания</t>
  </si>
  <si>
    <t>1137</t>
  </si>
  <si>
    <t>плата за обучение на курсах повышения квалификации, подготовки и переподготовки специалистов</t>
  </si>
  <si>
    <t>262</t>
  </si>
  <si>
    <t>1142</t>
  </si>
  <si>
    <t>Прочие расходы</t>
  </si>
  <si>
    <t>290</t>
  </si>
  <si>
    <t>Уплата налогов (включаемых в состав расходов), госпошлин и сборов, разного рода платежей в бюджеты всех уровней</t>
  </si>
  <si>
    <t>1143</t>
  </si>
  <si>
    <t>1148</t>
  </si>
  <si>
    <t>представительские расходы</t>
  </si>
  <si>
    <t>1149</t>
  </si>
  <si>
    <t>Увеличение стоимости основных средств</t>
  </si>
  <si>
    <t>310</t>
  </si>
  <si>
    <t>Приобретение оборудования и предм.длит.пользования</t>
  </si>
  <si>
    <t>1116</t>
  </si>
  <si>
    <t>ГСМ</t>
  </si>
  <si>
    <t>1121</t>
  </si>
  <si>
    <t>07</t>
  </si>
  <si>
    <t>020 00 02</t>
  </si>
  <si>
    <t>1150</t>
  </si>
  <si>
    <t>13</t>
  </si>
  <si>
    <t>Оценка недвижимости, признание прав  и регулирование отношений по государственной  и муниципальной собственности</t>
  </si>
  <si>
    <t>090 02 00</t>
  </si>
  <si>
    <t>содержание в чистоте помещений, зданий</t>
  </si>
  <si>
    <t>содержание общежитий</t>
  </si>
  <si>
    <t>Выполнение прочих обязательств государства</t>
  </si>
  <si>
    <t>092 03 90</t>
  </si>
  <si>
    <t>Резервные фонды</t>
  </si>
  <si>
    <t>Наказы избирателей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</si>
  <si>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</si>
  <si>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</si>
  <si>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</si>
  <si>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365</t>
  </si>
  <si>
    <t>суточные</t>
  </si>
  <si>
    <t>Национальная безопасность и правоохранительная деятельность</t>
  </si>
  <si>
    <t>Органы внутренних дел</t>
  </si>
  <si>
    <t>795 00 11</t>
  </si>
  <si>
    <t>Государственная регистрация актов гражданского состояния</t>
  </si>
  <si>
    <t>001 38 00</t>
  </si>
  <si>
    <t>360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</si>
  <si>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</si>
  <si>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</si>
  <si>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</si>
  <si>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экономика</t>
  </si>
  <si>
    <t>10</t>
  </si>
  <si>
    <t>795 00 14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</si>
  <si>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</si>
  <si>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</si>
  <si>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</si>
  <si>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340 03 00</t>
  </si>
  <si>
    <t>795 00 15</t>
  </si>
  <si>
    <t>795 00 32</t>
  </si>
  <si>
    <t>Жилищно-коммунальное хозяйство</t>
  </si>
  <si>
    <t>05</t>
  </si>
  <si>
    <t>Уличное освещение</t>
  </si>
  <si>
    <t>600 01 00</t>
  </si>
  <si>
    <t>Субсидии юридическим лицам</t>
  </si>
  <si>
    <t>Безвозмездные перечисления государственным и муниципальным организациям</t>
  </si>
  <si>
    <t>241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</si>
  <si>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</si>
  <si>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</si>
  <si>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</si>
  <si>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</si>
  <si>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организация и содержание мест захоронения</t>
  </si>
  <si>
    <t xml:space="preserve">захоронение безродных </t>
  </si>
  <si>
    <t>Прочие мероприятия по благоустройству городских округов и поселений</t>
  </si>
  <si>
    <t>600 05 00</t>
  </si>
  <si>
    <t>содержание тротуаров</t>
  </si>
  <si>
    <t>Образование</t>
  </si>
  <si>
    <t>Молодежная политика и оздоровление детей</t>
  </si>
  <si>
    <t>795 00 10</t>
  </si>
  <si>
    <t>795 00 13</t>
  </si>
  <si>
    <t>грант учителям</t>
  </si>
  <si>
    <t>Культура</t>
  </si>
  <si>
    <t>08</t>
  </si>
  <si>
    <t>450 85 00</t>
  </si>
  <si>
    <t xml:space="preserve">Здравоохранение </t>
  </si>
  <si>
    <t>795 00 02</t>
  </si>
  <si>
    <t>Социальная политика</t>
  </si>
  <si>
    <t>Социальное обеспечение населения</t>
  </si>
  <si>
    <t>505 86 00</t>
  </si>
  <si>
    <t>Социальные выплаты</t>
  </si>
  <si>
    <t>Пособия по социальной помощи населению</t>
  </si>
  <si>
    <t>Обеспечение проезда внутри МО для отдельных категорий граждан</t>
  </si>
  <si>
    <t>795 00 05</t>
  </si>
  <si>
    <t>104 02 00</t>
  </si>
  <si>
    <t>795 00 22</t>
  </si>
  <si>
    <t>Другие вопросы в области социальной политики</t>
  </si>
  <si>
    <t>06</t>
  </si>
  <si>
    <t>795 00 06</t>
  </si>
  <si>
    <t>11</t>
  </si>
  <si>
    <t>512 97 00</t>
  </si>
  <si>
    <t>Межбюджетные трансферты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</si>
  <si>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</si>
  <si>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</si>
  <si>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</si>
  <si>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</si>
  <si>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Дотации бюджетам закрытых административно-территориальных образований</t>
  </si>
  <si>
    <t>Перечисления другим бюджетам бюджетной системы Российской Федерации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</si>
  <si>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</si>
  <si>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251</t>
  </si>
  <si>
    <t>521 06 00</t>
  </si>
  <si>
    <t>архитектура и градостроительство</t>
  </si>
  <si>
    <t>Итого</t>
  </si>
  <si>
    <t>1 квартал</t>
  </si>
  <si>
    <t>2 квартал</t>
  </si>
  <si>
    <t>3 квартал</t>
  </si>
  <si>
    <t>4 квартал</t>
  </si>
  <si>
    <t>Другие расходы по содержанию имущества</t>
  </si>
  <si>
    <t>1144</t>
  </si>
  <si>
    <t>уплата штрафов, пеней</t>
  </si>
  <si>
    <t>Транспорт</t>
  </si>
  <si>
    <t>795 00 12</t>
  </si>
  <si>
    <t>ЦП "Обеспечение жильем молодых семей"</t>
  </si>
  <si>
    <t>11072</t>
  </si>
  <si>
    <t>Жилищное хозяйство</t>
  </si>
  <si>
    <t>242</t>
  </si>
  <si>
    <t>школьная газета</t>
  </si>
  <si>
    <t>асфальтирование дорог</t>
  </si>
  <si>
    <t>спортивная площадка</t>
  </si>
  <si>
    <t>Иные работы, услуги</t>
  </si>
  <si>
    <t>Приобретение основных средств</t>
  </si>
  <si>
    <t>303 02 00</t>
  </si>
  <si>
    <t>1133</t>
  </si>
  <si>
    <t>Отдельные мероприятия в области автомобильного транспорта</t>
  </si>
  <si>
    <t>Код бюджетной классификации Российской Федерации</t>
  </si>
  <si>
    <t>Наименование доходов</t>
  </si>
  <si>
    <t>уточнение (+,-)</t>
  </si>
  <si>
    <t>уточнение</t>
  </si>
  <si>
    <t>000 1 00 00000 00 0000 000</t>
  </si>
  <si>
    <t>ДОХОДЫ</t>
  </si>
  <si>
    <t>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</si>
  <si>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</si>
  <si>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</si>
  <si>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</si>
  <si>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</si>
  <si>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</si>
  <si>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 xml:space="preserve">  182 1 01 02030 01 0000 110</t>
  </si>
  <si>
    <t xml:space="preserve">  182 1 01 02040 01 0000 110</t>
  </si>
  <si>
    <t>182 1 06 00000 00 0000 000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</si>
  <si>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</si>
  <si>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</si>
  <si>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182 1 06 06000 10 0000 110</t>
  </si>
  <si>
    <t>Земельный налог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</si>
  <si>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</si>
  <si>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</si>
  <si>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</si>
  <si>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</si>
  <si>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</si>
  <si>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</si>
  <si>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</si>
  <si>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803 1 11 05035 10 0000 120</t>
  </si>
  <si>
    <t>803 1 17 05050 10 0000 180</t>
  </si>
  <si>
    <t>Прочие неналоговые доходы бюджетов поселений</t>
  </si>
  <si>
    <t>000 2 00 00000 00 0000 000</t>
  </si>
  <si>
    <t>БЕЗВОЗМЕЗДНЫЕ ПОСТУПЛЕНИЯ</t>
  </si>
  <si>
    <t>803 2 02 03003 10 0000 151</t>
  </si>
  <si>
    <t>Субвенции бюджетам поселений на государственную регистрацию актов гражданского состояния</t>
  </si>
  <si>
    <t>803 2 02 03015 10 0000 151</t>
  </si>
  <si>
    <t>803 2 02 04012 10 0000 151</t>
  </si>
  <si>
    <t>Прочие безвозмездные поступления в бюджеты поселений</t>
  </si>
  <si>
    <t>803 2 07 05000 10 0000 180</t>
  </si>
  <si>
    <t>ВСЕГО ДОХОДОВ</t>
  </si>
  <si>
    <t>расходы по содержанию имущества</t>
  </si>
  <si>
    <t>350 02 40</t>
  </si>
  <si>
    <t>Обслуживание государственного и муниципального долга</t>
  </si>
  <si>
    <t>065 03 00</t>
  </si>
  <si>
    <t>231</t>
  </si>
  <si>
    <t>монтаж спортивной площадки</t>
  </si>
  <si>
    <t>803 1 11 05025 10 0000 120</t>
  </si>
  <si>
    <t>803 2 02 00000 00 0000 000</t>
  </si>
  <si>
    <t>Безвозмездные поступления от других бюджетов бюджетной системы РФ</t>
  </si>
  <si>
    <t>Приложение №1</t>
  </si>
  <si>
    <t>Средства, передаваемые для компенсации дополнительных расходов,  возникших в результате решений, принятых органами власти другого уровня</t>
  </si>
  <si>
    <t>520 15 00</t>
  </si>
  <si>
    <t>Выплнение функций органами местного самоуправления</t>
  </si>
  <si>
    <t>прочие расходы</t>
  </si>
  <si>
    <t>прочие</t>
  </si>
  <si>
    <t>Содержание в чистоте зданий, сооружений</t>
  </si>
  <si>
    <t>226/1140</t>
  </si>
  <si>
    <t>к решеню сессии ПС от 18.09.2012 г. №59-3</t>
  </si>
  <si>
    <t>утвержденый бюджет</t>
  </si>
  <si>
    <t>уточненный бюджет по решению сессии №54-</t>
  </si>
  <si>
    <t>уточненный бюджет по решению сессии №56-5</t>
  </si>
  <si>
    <t>уточненный бюджет по решению сессии №60-6</t>
  </si>
  <si>
    <t>исполнено на 14.09.2012</t>
  </si>
  <si>
    <t>план на 9 мес</t>
  </si>
  <si>
    <t>исполнено за 2012 год</t>
  </si>
  <si>
    <t>Налог на доходы физических лицс доходов, источником котоых является налоговый агент, за исключением доходов, в отношении которых исчисление и уплата налога осущстляется в соответствии со статьями 227, 221 и 228 Налогового кодекса Российской Федерации</t>
  </si>
  <si>
    <t>182 1 01 02020 01 0000 110</t>
  </si>
  <si>
    <t>Налог на доходы физических лицс доходов, полученных от осуществления деятельности физическими лицами, зарегистрированными в качестве индивидуальых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соответствиии со статьей 227 Налогового кодекса Российской Федерации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</si>
  <si>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</si>
  <si>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лицна основании патента в соответствиии со статьей 2271 Налоговогокодекса Российской Федерации</t>
  </si>
  <si>
    <t>182 1 06 01030 10 0000 110</t>
  </si>
  <si>
    <t>164 1 11 05013 10 0000 120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</si>
  <si>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</si>
  <si>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</si>
  <si>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</si>
  <si>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803 1 13 00000 00 0000 000</t>
  </si>
  <si>
    <t>Доходы от оказания платных услуг</t>
  </si>
  <si>
    <t>803 1 13 02995 10 0000 130</t>
  </si>
  <si>
    <t>Прочие доходы от компенсации затрат бюджетов поселений</t>
  </si>
  <si>
    <t>803 1 14 0200 00 0000 000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</si>
  <si>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</si>
  <si>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164 1 14 06013 10 0000 430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</si>
  <si>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</si>
  <si>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803 1 14 02053 10 0000 410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</si>
  <si>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т.ч. казенных), в части реализации основных средств по указанному имуществу</t>
  </si>
  <si>
    <t>803 1 16 00000 00 0000 000</t>
  </si>
  <si>
    <t>Штрафы, санкции, возмещение ущерба</t>
  </si>
  <si>
    <t>803 1 16 90050 10 0000 140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</si>
  <si>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</si>
  <si>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803 1 17 00000 00 0000 000</t>
  </si>
  <si>
    <t>Прочие неналоговые доходы</t>
  </si>
  <si>
    <t>803 1 17 05050 10 0000 140</t>
  </si>
  <si>
    <t>Прочие доходы</t>
  </si>
  <si>
    <t>Невыясненные поступления в бюджеты поселений</t>
  </si>
  <si>
    <t>ИТОГО НАЛОГОВЫХ И НЕНАЛОГОВЫХ ДОХОДОВ</t>
  </si>
  <si>
    <t>Субвенции бюджетам послений на осуществление первичного воинского учета на территориях, где отсутствуют военны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</si>
  <si>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</si>
  <si>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803 2 02 02999 10 6105 151</t>
  </si>
  <si>
    <t>Подготовка и утверждение документов по планировке территорий в целях жилищного строительства</t>
  </si>
  <si>
    <t>803 2 02 02999 10 6203 151</t>
  </si>
  <si>
    <t>Проведение энергоэффективного капитального ремонта МКД</t>
  </si>
  <si>
    <t>803 2 02 02999 10 6204 151</t>
  </si>
  <si>
    <t>Установка приборов учета используемых энергоресурсов</t>
  </si>
  <si>
    <t>803 2 02 02999 10 6205 151</t>
  </si>
  <si>
    <t>Субсидии на выплату расходов по мероприятиям энергосбережения</t>
  </si>
  <si>
    <t>803 2 02 02999 10 6501 151</t>
  </si>
  <si>
    <t>Упрощение доступа субъектов малого и среднего предпринимательства к финансовым средствам</t>
  </si>
  <si>
    <t>803 2 07 00000 00 0000 000</t>
  </si>
  <si>
    <t>Прочие безвозмездные поступления</t>
  </si>
  <si>
    <t>Приложение №3</t>
  </si>
  <si>
    <t>Приложение №3 к решению сессии АПС</t>
  </si>
  <si>
    <t>Приложение №2</t>
  </si>
  <si>
    <t>к решению сессии ПС от 01.03.2012 г. №53-10</t>
  </si>
  <si>
    <t>к решению сессии АПС от 10.04.2012 г. №54-7</t>
  </si>
  <si>
    <t>от 16.05.2012 г. №55-</t>
  </si>
  <si>
    <t>к решению сессии ПС от 19.09.2012 г. №59-5</t>
  </si>
  <si>
    <t>к решению сессии ПС от 10.10.2012 г. №60-6</t>
  </si>
  <si>
    <t>к решению сессии ПС от 26.12.2012 г. III №4-</t>
  </si>
  <si>
    <t>Распределение бюджетных ассигнований по разделам, подразделам, целевым статьям и видам расходов бюджета в ведомственной структуре расходов МО "Поселок Айхал" на 2012 год</t>
  </si>
  <si>
    <t>2012 г.</t>
  </si>
  <si>
    <t>утвержденный бюджет</t>
  </si>
  <si>
    <t>уточнение         (+,-)</t>
  </si>
  <si>
    <t>уточненный бюджет</t>
  </si>
  <si>
    <t>уточнение            (+,-)</t>
  </si>
  <si>
    <t>уточненный бюджет по решению сессии 59-</t>
  </si>
  <si>
    <t>расходы на 31.12.2012</t>
  </si>
  <si>
    <t>% исп.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</si>
  <si>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</si>
  <si>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</si>
  <si>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</si>
  <si>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</si>
  <si>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органов гос.власти и органов местного самоуправления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</si>
  <si>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</si>
  <si>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</si>
  <si>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</si>
  <si>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 xml:space="preserve">002 04 90 </t>
  </si>
  <si>
    <t>244</t>
  </si>
  <si>
    <t>услуги связи</t>
  </si>
  <si>
    <t>Транспортные расходы</t>
  </si>
  <si>
    <t>Оплата трансп.услуг при командировках</t>
  </si>
  <si>
    <t>оплта проживания при командировках</t>
  </si>
  <si>
    <t>приобретение сувенирной продукции</t>
  </si>
  <si>
    <t>Закупка в сфере ИКТ</t>
  </si>
  <si>
    <t>Прочие компенсации</t>
  </si>
  <si>
    <t>Коллективный договор (путевки, ед.пособие на рождение ребенка,присмерти родств.)</t>
  </si>
  <si>
    <t>Доп.выплаты к пенсии</t>
  </si>
  <si>
    <t>почтовые отправления</t>
  </si>
  <si>
    <t>Прочие транспортные услуги</t>
  </si>
  <si>
    <t>Проезд в учебный отпуск</t>
  </si>
  <si>
    <t>Транспортные услуги (за искл.ОСАГО)</t>
  </si>
  <si>
    <t>1107б</t>
  </si>
  <si>
    <t>Капитальный мун.имущества</t>
  </si>
  <si>
    <t>243</t>
  </si>
  <si>
    <t>Другие расходы по содержани ю имущества</t>
  </si>
  <si>
    <t>кап.ремонт нефинансовых активов</t>
  </si>
  <si>
    <t>Текущий ремонт нефинансовых активов</t>
  </si>
  <si>
    <t>обслуживание сетей ТВК</t>
  </si>
  <si>
    <t>заправка картриджей</t>
  </si>
  <si>
    <t>обслуживание спутниковой тарелки</t>
  </si>
  <si>
    <t>обслуживание ОПС</t>
  </si>
  <si>
    <t>тех.обслуживание пожарной сигнаизации</t>
  </si>
  <si>
    <t>установка, наладка, монтаж охранной, пожарной сигнализации, ЛВС, систем видеонаблюдения, контроля доступа и другие монтажные работы</t>
  </si>
  <si>
    <t>единовременные выплаты по колл.договору</t>
  </si>
  <si>
    <t>321</t>
  </si>
  <si>
    <t>0020490</t>
  </si>
  <si>
    <t>320</t>
  </si>
  <si>
    <t>263</t>
  </si>
  <si>
    <t>социальные выплаты (колдоговор)</t>
  </si>
  <si>
    <t>налог на имущество организаций</t>
  </si>
  <si>
    <t>851</t>
  </si>
  <si>
    <t>уплата госпошлин</t>
  </si>
  <si>
    <t>852</t>
  </si>
  <si>
    <t>предстаивтельские расходы</t>
  </si>
  <si>
    <t>приобретение подарков к юбилейным датам (колл.договор)</t>
  </si>
  <si>
    <t>Закупка товаров в сфере ИКТ</t>
  </si>
  <si>
    <t>спецодежда</t>
  </si>
  <si>
    <t>1117</t>
  </si>
  <si>
    <t>Проведение выборов</t>
  </si>
  <si>
    <t>Иные расходы по подст.229</t>
  </si>
  <si>
    <t>Другие общегосударственные вопросы</t>
  </si>
  <si>
    <t>Прочие транспортные расходы</t>
  </si>
  <si>
    <t xml:space="preserve">возмещение коммунальных услуг </t>
  </si>
  <si>
    <t>кап.ремонт нежилых помещений</t>
  </si>
  <si>
    <t>прочие расходы по содержанию имущества</t>
  </si>
  <si>
    <t>услуги вневедомственной и ведомственной охраны</t>
  </si>
  <si>
    <t>страхование имущества</t>
  </si>
  <si>
    <t>оценка, паспортизация имущества</t>
  </si>
  <si>
    <t>разрботка программы СЭР</t>
  </si>
  <si>
    <t>перподключение АБЗ</t>
  </si>
  <si>
    <t>разработка программы Энергосбережение</t>
  </si>
  <si>
    <t>расходы по гостинице</t>
  </si>
  <si>
    <t>расходы по нежилым помещениям</t>
  </si>
  <si>
    <t>оценка  рыночной стоимости, тех.паспортизация недвижимого/движимого имущества</t>
  </si>
  <si>
    <t>Прчие расходы</t>
  </si>
  <si>
    <t>Увеличение стоимости основынх средств</t>
  </si>
  <si>
    <t>Увеличение стоиомости материальных запасов</t>
  </si>
  <si>
    <t>приобретение строит.материалов</t>
  </si>
  <si>
    <t>1112</t>
  </si>
  <si>
    <t>приобретение ГСМ</t>
  </si>
  <si>
    <t>092 03 91</t>
  </si>
  <si>
    <t>092 03 92</t>
  </si>
  <si>
    <t>Подготовка проектов планировки территории</t>
  </si>
  <si>
    <t>680 21 04</t>
  </si>
  <si>
    <t>Мобилизационная и вневойсковая подготовка</t>
  </si>
  <si>
    <t>Субвенции</t>
  </si>
  <si>
    <t>530</t>
  </si>
  <si>
    <t>ЦП Правопорядок"</t>
  </si>
  <si>
    <t>796 00 11</t>
  </si>
  <si>
    <t>Почтовые отправления</t>
  </si>
  <si>
    <t>Подписка на период.издания</t>
  </si>
  <si>
    <t>Защита населения и территории от ЧС природного и техногенного характера, ГО</t>
  </si>
  <si>
    <t>Текущий, кап.ремонт нефинансовых активов</t>
  </si>
  <si>
    <t>Иные работы, услуги по подст.226</t>
  </si>
  <si>
    <t>Увеличение стоимости мат.запасов</t>
  </si>
  <si>
    <t>Приобретение продуктов питания</t>
  </si>
  <si>
    <t>1120</t>
  </si>
  <si>
    <t>Приобретение транспорта</t>
  </si>
  <si>
    <t xml:space="preserve">Транспортные расходы по доставке </t>
  </si>
  <si>
    <t>Дорожное хозяйство (дорожные фонды)</t>
  </si>
  <si>
    <t xml:space="preserve">Субсидии муниципальным учреждениям </t>
  </si>
  <si>
    <t>содержание дорог</t>
  </si>
  <si>
    <t>ремонт грунтовых дорог</t>
  </si>
  <si>
    <t>иные работы, услуги по подст.226</t>
  </si>
  <si>
    <t>приобретение битума</t>
  </si>
  <si>
    <t>Связь и информатика</t>
  </si>
  <si>
    <t>ЦП "Обеспечение населения услугами связи"</t>
  </si>
  <si>
    <t>ЦП "Материальная поддержка безработных и несовершеннолетних граждан"</t>
  </si>
  <si>
    <t>ЦП "Развитие предпринимательства"</t>
  </si>
  <si>
    <t>организация мероприятий</t>
  </si>
  <si>
    <t>1138</t>
  </si>
  <si>
    <t>Приобретение подарочной, сувенирной продукции</t>
  </si>
  <si>
    <t>гранты предпринимателям</t>
  </si>
  <si>
    <t>1146</t>
  </si>
  <si>
    <t>830 21 00</t>
  </si>
  <si>
    <t>Капитаьный ремонт муниципального жилфонда из местного бюджета</t>
  </si>
  <si>
    <t>Бюджетные инвестиции в объекты капитального строительства, не включенные в целевые программы</t>
  </si>
  <si>
    <t>102 01 00</t>
  </si>
  <si>
    <t xml:space="preserve">102 01 02 </t>
  </si>
  <si>
    <t>Приобретение жилья</t>
  </si>
  <si>
    <t>Кап.ремонт жилфонда за счет местного бюджета</t>
  </si>
  <si>
    <t>Капитальный ремонт жилфонда</t>
  </si>
  <si>
    <t>Текущий ремон жилфонда</t>
  </si>
  <si>
    <t>Субсидии с бюджета РС(Я) на установку приборов учета</t>
  </si>
  <si>
    <t>910 52 01</t>
  </si>
  <si>
    <t>Приобретение строит.материалов</t>
  </si>
  <si>
    <t>Капитальный ремонт МКД</t>
  </si>
  <si>
    <t>910 53 01</t>
  </si>
  <si>
    <t>межбюджетные трансферты</t>
  </si>
  <si>
    <t>910 54 01</t>
  </si>
  <si>
    <t>Установка, наладка  и другие монтажные работы</t>
  </si>
  <si>
    <t>Реконструкция, дооборудование</t>
  </si>
  <si>
    <t>80</t>
  </si>
  <si>
    <t>1151</t>
  </si>
  <si>
    <t>Благоустройство</t>
  </si>
  <si>
    <t>электроэнергия</t>
  </si>
  <si>
    <t>тек.ремонт</t>
  </si>
  <si>
    <t>6000100</t>
  </si>
  <si>
    <t>обслуживание</t>
  </si>
  <si>
    <t>установка приборов учета и ящиков управления ул.освещением</t>
  </si>
  <si>
    <t>транспортные расходы по доставке</t>
  </si>
  <si>
    <t>Капитальный ремонт нефинансовых активов</t>
  </si>
  <si>
    <t>Текущий и капитальный ремонт бесхозяйных объектов энергетики</t>
  </si>
  <si>
    <t>Работы, улуги по содержанию имущества</t>
  </si>
  <si>
    <t>6000 05 00</t>
  </si>
  <si>
    <t>отлов бесхозных животных</t>
  </si>
  <si>
    <t>содержание площади Фонтанная</t>
  </si>
  <si>
    <t>содержание площади ДК</t>
  </si>
  <si>
    <t>содержание площади Соборная</t>
  </si>
  <si>
    <t>содержание площади Первооткрывателей</t>
  </si>
  <si>
    <t>ремонт трапов, лестниц</t>
  </si>
  <si>
    <t>ремонт канавы</t>
  </si>
  <si>
    <t>Прочие работы посодержанию имущества</t>
  </si>
  <si>
    <t>разработка программы "Развитие комм.инфраструктуры", энергоаудит</t>
  </si>
  <si>
    <t>Увеличение прочих материальных запасов</t>
  </si>
  <si>
    <t>лек.средства для отлова собак</t>
  </si>
  <si>
    <t>1119</t>
  </si>
  <si>
    <t>Хоз.товары</t>
  </si>
  <si>
    <t xml:space="preserve">Благоустройство территорий </t>
  </si>
  <si>
    <t>асфальтирование тротуаров</t>
  </si>
  <si>
    <t>950 34 03</t>
  </si>
  <si>
    <t>работы по озеленению</t>
  </si>
  <si>
    <t>Приобретение подарочной продукции</t>
  </si>
  <si>
    <t>стипендия</t>
  </si>
  <si>
    <t>314</t>
  </si>
  <si>
    <t>Дугие вопросы в области образования</t>
  </si>
  <si>
    <t>ЦП "Развитие образования"</t>
  </si>
  <si>
    <t>руководители кружков</t>
  </si>
  <si>
    <t>типографские работы ДМШ (календари)</t>
  </si>
  <si>
    <t>ЛТО</t>
  </si>
  <si>
    <t>стипендии ученикам</t>
  </si>
  <si>
    <t>350</t>
  </si>
  <si>
    <t>приобретение сувенирной продукции СОШ№5</t>
  </si>
  <si>
    <t>приобретение сув.продукции ДМШ</t>
  </si>
  <si>
    <t>увеличение стоимости основных средств</t>
  </si>
  <si>
    <t>улучшение базы ЦДОД</t>
  </si>
  <si>
    <t>улучшение базы ДМШ</t>
  </si>
  <si>
    <t>улучшение базы д/с №42</t>
  </si>
  <si>
    <t>увеличение стоимости мат.затрат</t>
  </si>
  <si>
    <t>приобретение штор</t>
  </si>
  <si>
    <t>приобретение бутылированной воды</t>
  </si>
  <si>
    <t>приобретение хоз.инвентаря</t>
  </si>
  <si>
    <t>улучшение базы д/с №41</t>
  </si>
  <si>
    <t xml:space="preserve">Культура, кинематография </t>
  </si>
  <si>
    <t>Государственная поддержка в сфере культуры, кинематографии и средств массовой информации</t>
  </si>
  <si>
    <t>Городские мероприятия</t>
  </si>
  <si>
    <t>Суточные</t>
  </si>
  <si>
    <t>Транспортые расходы</t>
  </si>
  <si>
    <t>Приобретение сув.проддукции</t>
  </si>
  <si>
    <t>Расходы за проживание, суточные за нал.расчет</t>
  </si>
  <si>
    <t>Организация меропритий</t>
  </si>
  <si>
    <t>450 8500</t>
  </si>
  <si>
    <t>проживание, возмещение питания</t>
  </si>
  <si>
    <t>приобретение мякого инвентаря</t>
  </si>
  <si>
    <t>приобретение товаров</t>
  </si>
  <si>
    <t>Другие вопросы в области здравоохранения</t>
  </si>
  <si>
    <t>ЦП "Антивичспид"</t>
  </si>
  <si>
    <t>ЦП "Здравоохранение"</t>
  </si>
  <si>
    <t>Приобретение материальных запасов</t>
  </si>
  <si>
    <t>ЦП "Соц.поддержка населения"</t>
  </si>
  <si>
    <t>транспортные услуги</t>
  </si>
  <si>
    <t>публичные обязательства+компенсация МО МР</t>
  </si>
  <si>
    <t>обналичка публичные обязательства</t>
  </si>
  <si>
    <t>795 0005</t>
  </si>
  <si>
    <t>приобретение основных среств</t>
  </si>
  <si>
    <t>Соц.выплаты</t>
  </si>
  <si>
    <t>323</t>
  </si>
  <si>
    <t>Переселение с ветхого и аварийного жилья</t>
  </si>
  <si>
    <t>выплата компенсаций</t>
  </si>
  <si>
    <t>приобретение жилья</t>
  </si>
  <si>
    <t xml:space="preserve">обналичка </t>
  </si>
  <si>
    <t>обналичка соц.выплаты</t>
  </si>
  <si>
    <t>322</t>
  </si>
  <si>
    <t>ЦП "Профилактика безнадзорности и правонарушений среди несовершеннолетних"</t>
  </si>
  <si>
    <t>оплата проезда</t>
  </si>
  <si>
    <t>Физкультура и спорт</t>
  </si>
  <si>
    <t>проживание</t>
  </si>
  <si>
    <t>компенсация питания</t>
  </si>
  <si>
    <t>Сувенирная продукция</t>
  </si>
  <si>
    <t>Расходы на питание, суточные за нал.расчет</t>
  </si>
  <si>
    <t>Приобретение расходных материалов</t>
  </si>
  <si>
    <t>Обслуживание муниципального долга</t>
  </si>
  <si>
    <t>730</t>
  </si>
  <si>
    <t>Отрицательный трансферт</t>
  </si>
  <si>
    <t>540</t>
  </si>
  <si>
    <t>контрольно-счетная палата</t>
  </si>
  <si>
    <t>ЦП "Обеспечение жильем молодых семей" на 2012 год</t>
  </si>
  <si>
    <t>ЦП "Обеспечение жильем молодых семей" на 2011 год</t>
  </si>
  <si>
    <t>212/1101</t>
  </si>
  <si>
    <t>212/1124</t>
  </si>
  <si>
    <t>212/1104</t>
  </si>
  <si>
    <t>225/1111</t>
  </si>
  <si>
    <t>225/1105</t>
  </si>
  <si>
    <t>225/1129</t>
  </si>
  <si>
    <t>226/1104</t>
  </si>
  <si>
    <t>226 др</t>
  </si>
  <si>
    <t>медик</t>
  </si>
  <si>
    <t>продукты</t>
  </si>
  <si>
    <t>гсм</t>
  </si>
  <si>
    <t>Доходная часть бюджета МО "Поселок Айхал" на 2012 год</t>
  </si>
  <si>
    <t>уточненный бюджет по решению сессии №2-</t>
  </si>
  <si>
    <t>Представительный орган муниципального образования</t>
  </si>
  <si>
    <t>Проведение выборов в представительные органы</t>
  </si>
  <si>
    <t>Органы юстиции</t>
  </si>
  <si>
    <t>Субсидии с МО "Мирнинский район"</t>
  </si>
  <si>
    <t>ЦП "Молодежь Айхала"</t>
  </si>
  <si>
    <t>Мероприятия в области физкультуры и спорта</t>
  </si>
  <si>
    <t>тыс.руб.</t>
  </si>
  <si>
    <t>в %</t>
  </si>
  <si>
    <t>Экономия за счет ставки рефинансирования по ст.213</t>
  </si>
  <si>
    <t>Резервный фонд</t>
  </si>
  <si>
    <t xml:space="preserve">Поступление средств с АК АЛРОСА на возмещение затрат </t>
  </si>
  <si>
    <t>Финансовый резерв по ГО и ЧС</t>
  </si>
  <si>
    <t>ИТОГО</t>
  </si>
  <si>
    <t>Подразделы</t>
  </si>
  <si>
    <t>остаток, руб.</t>
  </si>
  <si>
    <t>% исполнения</t>
  </si>
  <si>
    <t>неисполнение в %</t>
  </si>
  <si>
    <t>примечание</t>
  </si>
  <si>
    <t>тыс. руб</t>
  </si>
  <si>
    <t>1. Общегосударственные вопросы</t>
  </si>
  <si>
    <t>подр.0102 "Содержание главы"</t>
  </si>
  <si>
    <t>экономия за счет ставки рефинансирования по ст.213</t>
  </si>
  <si>
    <t>подр.0103 "Содержание поселкового совета"</t>
  </si>
  <si>
    <t>экономия за счет рационального использования средств</t>
  </si>
  <si>
    <t>подр.0104 "Содержание Администрации"</t>
  </si>
  <si>
    <t>экономия средств за счет рационального использования средств</t>
  </si>
  <si>
    <t>неосвоение средств</t>
  </si>
  <si>
    <t>подр.0107 "Выборы"</t>
  </si>
  <si>
    <t>подр.0113 "Другие общегосударственные вопросы"</t>
  </si>
  <si>
    <t>проведение торгов/оплата 4 квартал</t>
  </si>
  <si>
    <t>резервный фонд</t>
  </si>
  <si>
    <t>поступление средств с АК АЛРОСА на возмещение затрат бюджетных средств на тех.паспортизацию бесхозяйных объектов</t>
  </si>
  <si>
    <t>2.Мобилизационная подготовка</t>
  </si>
  <si>
    <t>3. Национальная безопасность, правоохр.деятельность</t>
  </si>
  <si>
    <t>финансовый резерв по ГО и ЧС</t>
  </si>
  <si>
    <t>4. Национальная экономика</t>
  </si>
  <si>
    <t>5. Жилищно-коммунальное хозяйство</t>
  </si>
  <si>
    <t>подр.0501 Жилищное хозяйство</t>
  </si>
  <si>
    <t>подр.0503 Благоустройство</t>
  </si>
  <si>
    <t xml:space="preserve">6.Образование" </t>
  </si>
  <si>
    <t>подр.0707 Молодежная политика</t>
  </si>
  <si>
    <t>подр.0709 ЦП Образование</t>
  </si>
  <si>
    <t>7.Культура</t>
  </si>
  <si>
    <t>8.Здравоохранение</t>
  </si>
  <si>
    <t>9.Социальная политика</t>
  </si>
  <si>
    <t xml:space="preserve">10. Физкультура и спорт </t>
  </si>
  <si>
    <t>11. Обслуживание мун.долга</t>
  </si>
  <si>
    <t>экономия средств</t>
  </si>
  <si>
    <t>12.Межбюджетные трансферты</t>
  </si>
  <si>
    <t>план на 2012 год</t>
  </si>
  <si>
    <t>проведение торгов/оплата 2013 год</t>
  </si>
  <si>
    <t>экономия по расторжению контракта по содержанию уличного освещения</t>
  </si>
  <si>
    <t>поставщиком не выполнены работы по монтажу узлов учета электрической энергии уличного освещения</t>
  </si>
  <si>
    <t>экономия средств по результатам торгов, рационального использования средств</t>
  </si>
  <si>
    <t>Собственник жилья не предоставил документы на выплату компенсацию за сносимое жилье</t>
  </si>
  <si>
    <t>оплата 2013 год</t>
  </si>
  <si>
    <t xml:space="preserve">Источники финансирования дефицита бюджета </t>
  </si>
  <si>
    <t>Источники финансирования дефицита, всего</t>
  </si>
  <si>
    <t>Муниципальные ценные бумаги</t>
  </si>
  <si>
    <t>1.1.</t>
  </si>
  <si>
    <t>привлечение основного долга</t>
  </si>
  <si>
    <t>1.2.</t>
  </si>
  <si>
    <t>погашение основного долга</t>
  </si>
  <si>
    <t>Кредиты, полученные от кредитных организаций</t>
  </si>
  <si>
    <t>2.1.</t>
  </si>
  <si>
    <t>2.2.</t>
  </si>
  <si>
    <t>Бюджетные кредиты, полученные от других бюджетов</t>
  </si>
  <si>
    <t>3.1.</t>
  </si>
  <si>
    <t>3.2.</t>
  </si>
  <si>
    <t>Изменение остатков средств бюджета</t>
  </si>
  <si>
    <t>4.1.</t>
  </si>
  <si>
    <t>на начало года</t>
  </si>
  <si>
    <t>4.2.</t>
  </si>
  <si>
    <t>на конец года</t>
  </si>
  <si>
    <t>Иные источники внутреннего финансирования дефицита, в том числе:</t>
  </si>
  <si>
    <t>5.1.</t>
  </si>
  <si>
    <t>Акции и иные формы участия в капитале в муниципальной собственности</t>
  </si>
  <si>
    <t>5.1.1.</t>
  </si>
  <si>
    <t>поступления от продажи акций</t>
  </si>
  <si>
    <t>5.1.2.</t>
  </si>
  <si>
    <t>приобретение акций</t>
  </si>
  <si>
    <t>5.2.</t>
  </si>
  <si>
    <t>Земельные участки, находящиеся в муниципальной собственности</t>
  </si>
  <si>
    <t>5.2.1.</t>
  </si>
  <si>
    <t>поступления от продажи земельных участков</t>
  </si>
  <si>
    <t>5.2.2.</t>
  </si>
  <si>
    <t>приобретение земельных участков</t>
  </si>
  <si>
    <t>5.3.</t>
  </si>
  <si>
    <t>Исполнение муниципальных гарантий</t>
  </si>
  <si>
    <t>5.4.</t>
  </si>
  <si>
    <t>Бюджетные кредиты, предоставленные внутри страны в валюте Российской Федерации</t>
  </si>
  <si>
    <t>5.4.1.</t>
  </si>
  <si>
    <t>погашение (возврат) бюджетных кредитов</t>
  </si>
  <si>
    <t>5.4.2.</t>
  </si>
  <si>
    <t>предоставление бюджетных кредитов</t>
  </si>
  <si>
    <t>5.5.</t>
  </si>
  <si>
    <t>Прочие источники внутреннего финансирования дефицита</t>
  </si>
  <si>
    <t>5.5.1.</t>
  </si>
  <si>
    <t>погашение задолженности</t>
  </si>
  <si>
    <t>МО "Поселок Айхал" за 2012 год</t>
  </si>
  <si>
    <t>Прложение №1</t>
  </si>
  <si>
    <t xml:space="preserve">к решению сессии АПС </t>
  </si>
  <si>
    <t>к решению сессии АПС</t>
  </si>
  <si>
    <t>Торги/оплата 2013 г</t>
  </si>
  <si>
    <t>Неосвоение средств:</t>
  </si>
  <si>
    <r>
      <t xml:space="preserve">                   </t>
    </r>
    <r>
      <rPr>
        <i/>
        <sz val="12"/>
        <rFont val="Times New Roman"/>
        <family val="1"/>
      </rPr>
      <t>в том числе за счет ЦП "Образование"</t>
    </r>
  </si>
  <si>
    <t>не израсходованы средства, запланированные на выплату денежного вознаграждения лицам, удостоенных Почетной грамотой поселкового Совета</t>
  </si>
  <si>
    <t>экономия средств за счет проведения торгов</t>
  </si>
  <si>
    <t>экономия средств за счет рационального использования средств, по проведению торгов</t>
  </si>
  <si>
    <t>Экономия за счет рационального использования средств, проведения торгов</t>
  </si>
  <si>
    <t>ПО РЕШЕНИЮ ВОПРОСОВ НЕ МЕСТНОГО ЗНАЧЕНИЯ ЗА 2012 ГОД</t>
  </si>
  <si>
    <t xml:space="preserve">ВСЕГО НА РЕШЕНИЕ ВОПРОСОВ МЕСТНОГО ЗНАЧЕНИЯ ЗА 2012 ГОД </t>
  </si>
  <si>
    <t>тыс.рублей, или 84%</t>
  </si>
  <si>
    <t>тыс.рублей, или 16%</t>
  </si>
  <si>
    <t>от 29.04.2013 г. III-№7-4</t>
  </si>
  <si>
    <t xml:space="preserve"> от 29.04.2013 г. III-№7-4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</si>
</sst>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\-#,##0.0\ "/>
    <numFmt numFmtId="185" formatCode="#,##0.0_р_."/>
    <numFmt numFmtId="186" formatCode="#,##0.00_ ;\-#,##0.00\ "/>
    <numFmt numFmtId="187" formatCode="#,##0.0"/>
    <numFmt numFmtId="188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4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4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1"/>
      <protection/>
    </xf>
    <xf numFmtId="0" fontId="1" fillId="0" borderId="10" xfId="0" applyNumberFormat="1" applyFont="1" applyFill="1" applyBorder="1" applyAlignment="1" applyProtection="1">
      <alignment horizontal="center" vertical="justify"/>
      <protection/>
    </xf>
    <xf numFmtId="4" fontId="1" fillId="0" borderId="10" xfId="0" applyNumberFormat="1" applyFont="1" applyBorder="1" applyAlignment="1">
      <alignment horizontal="center" vertical="justify"/>
    </xf>
    <xf numFmtId="0" fontId="1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vertical="top" indent="6"/>
      <protection/>
    </xf>
    <xf numFmtId="0" fontId="1" fillId="0" borderId="10" xfId="0" applyNumberFormat="1" applyFont="1" applyFill="1" applyBorder="1" applyAlignment="1" applyProtection="1">
      <alignment horizontal="left" vertical="top" indent="15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12" fillId="0" borderId="10" xfId="0" applyNumberFormat="1" applyFont="1" applyFill="1" applyBorder="1" applyAlignment="1" applyProtection="1">
      <alignment horizontal="left" vertical="top" indent="1"/>
      <protection/>
    </xf>
    <xf numFmtId="0" fontId="12" fillId="0" borderId="10" xfId="0" applyNumberFormat="1" applyFont="1" applyFill="1" applyBorder="1" applyAlignment="1" applyProtection="1">
      <alignment horizontal="left" vertical="top" indent="14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4" fontId="12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vertical="top" indent="1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vertical="distributed"/>
      <protection/>
    </xf>
    <xf numFmtId="0" fontId="13" fillId="33" borderId="10" xfId="0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>
      <alignment vertical="distributed" shrinkToFit="1"/>
    </xf>
    <xf numFmtId="0" fontId="1" fillId="0" borderId="0" xfId="0" applyFont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0" xfId="0" applyFont="1" applyAlignment="1">
      <alignment vertical="justify"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4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2" fillId="0" borderId="10" xfId="0" applyNumberFormat="1" applyFont="1" applyFill="1" applyBorder="1" applyAlignment="1" applyProtection="1">
      <alignment horizontal="left" vertical="justify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justify"/>
      <protection/>
    </xf>
    <xf numFmtId="0" fontId="1" fillId="0" borderId="10" xfId="0" applyNumberFormat="1" applyFont="1" applyFill="1" applyBorder="1" applyAlignment="1" applyProtection="1">
      <alignment horizontal="center" vertical="distributed"/>
      <protection/>
    </xf>
    <xf numFmtId="4" fontId="1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center" vertical="distributed"/>
      <protection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187" fontId="3" fillId="0" borderId="10" xfId="0" applyNumberFormat="1" applyFont="1" applyBorder="1" applyAlignment="1">
      <alignment/>
    </xf>
    <xf numFmtId="0" fontId="2" fillId="33" borderId="13" xfId="0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0" fontId="3" fillId="0" borderId="13" xfId="0" applyFont="1" applyBorder="1" applyAlignment="1">
      <alignment/>
    </xf>
    <xf numFmtId="4" fontId="2" fillId="33" borderId="14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3" fillId="0" borderId="10" xfId="0" applyFont="1" applyFill="1" applyBorder="1" applyAlignment="1">
      <alignment/>
    </xf>
    <xf numFmtId="4" fontId="3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2" fillId="0" borderId="10" xfId="0" applyNumberFormat="1" applyFont="1" applyFill="1" applyBorder="1" applyAlignment="1">
      <alignment horizontal="center" vertical="top" shrinkToFit="1"/>
    </xf>
    <xf numFmtId="4" fontId="2" fillId="0" borderId="12" xfId="58" applyNumberFormat="1" applyFont="1" applyFill="1" applyBorder="1" applyAlignment="1">
      <alignment horizontal="right" vertical="top" shrinkToFit="1"/>
    </xf>
    <xf numFmtId="4" fontId="3" fillId="0" borderId="12" xfId="58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9" fillId="0" borderId="12" xfId="0" applyNumberFormat="1" applyFont="1" applyFill="1" applyBorder="1" applyAlignment="1" applyProtection="1">
      <alignment horizontal="right" vertical="top" shrinkToFit="1"/>
      <protection locked="0"/>
    </xf>
    <xf numFmtId="4" fontId="9" fillId="0" borderId="12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 horizontal="right" vertical="top"/>
    </xf>
    <xf numFmtId="4" fontId="9" fillId="0" borderId="12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/>
    </xf>
    <xf numFmtId="49" fontId="3" fillId="0" borderId="10" xfId="0" applyNumberFormat="1" applyFont="1" applyFill="1" applyBorder="1" applyAlignment="1" quotePrefix="1">
      <alignment horizontal="center" vertical="top" shrinkToFi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top" shrinkToFit="1"/>
    </xf>
    <xf numFmtId="4" fontId="9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top"/>
    </xf>
    <xf numFmtId="49" fontId="2" fillId="0" borderId="10" xfId="0" applyNumberFormat="1" applyFont="1" applyFill="1" applyBorder="1" applyAlignment="1" quotePrefix="1">
      <alignment horizontal="center" vertical="top" shrinkToFit="1"/>
    </xf>
    <xf numFmtId="179" fontId="9" fillId="0" borderId="12" xfId="58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/>
    </xf>
    <xf numFmtId="4" fontId="3" fillId="0" borderId="10" xfId="58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9" fontId="2" fillId="0" borderId="0" xfId="58" applyFont="1" applyAlignment="1">
      <alignment/>
    </xf>
    <xf numFmtId="179" fontId="0" fillId="0" borderId="0" xfId="58" applyFont="1" applyAlignment="1">
      <alignment/>
    </xf>
    <xf numFmtId="43" fontId="0" fillId="0" borderId="0" xfId="0" applyNumberFormat="1" applyAlignment="1">
      <alignment/>
    </xf>
    <xf numFmtId="4" fontId="3" fillId="0" borderId="0" xfId="0" applyNumberFormat="1" applyFont="1" applyAlignment="1">
      <alignment horizontal="left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187" fontId="57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8" fillId="0" borderId="10" xfId="0" applyFont="1" applyBorder="1" applyAlignment="1">
      <alignment horizontal="left" vertical="justify"/>
    </xf>
    <xf numFmtId="187" fontId="58" fillId="0" borderId="10" xfId="0" applyNumberFormat="1" applyFont="1" applyBorder="1" applyAlignment="1">
      <alignment horizontal="center"/>
    </xf>
    <xf numFmtId="187" fontId="5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vertical="justify"/>
    </xf>
    <xf numFmtId="0" fontId="16" fillId="0" borderId="10" xfId="0" applyFont="1" applyBorder="1" applyAlignment="1">
      <alignment vertical="justify"/>
    </xf>
    <xf numFmtId="0" fontId="58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vertical="justify"/>
    </xf>
    <xf numFmtId="0" fontId="58" fillId="0" borderId="16" xfId="0" applyFont="1" applyBorder="1" applyAlignment="1">
      <alignment horizontal="center" vertical="justify"/>
    </xf>
    <xf numFmtId="0" fontId="58" fillId="0" borderId="16" xfId="0" applyFont="1" applyBorder="1" applyAlignment="1">
      <alignment horizontal="left" vertical="justify"/>
    </xf>
    <xf numFmtId="4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left" vertical="justify" wrapText="1"/>
    </xf>
    <xf numFmtId="0" fontId="58" fillId="0" borderId="17" xfId="0" applyFont="1" applyBorder="1" applyAlignment="1">
      <alignment vertical="justify" wrapText="1"/>
    </xf>
    <xf numFmtId="0" fontId="58" fillId="0" borderId="18" xfId="0" applyFont="1" applyBorder="1" applyAlignment="1">
      <alignment vertical="justify" wrapText="1"/>
    </xf>
    <xf numFmtId="0" fontId="58" fillId="0" borderId="10" xfId="0" applyFont="1" applyBorder="1" applyAlignment="1">
      <alignment horizontal="center" vertical="justify" wrapText="1"/>
    </xf>
    <xf numFmtId="0" fontId="58" fillId="0" borderId="16" xfId="0" applyFont="1" applyBorder="1" applyAlignment="1">
      <alignment horizontal="center" vertical="justify" wrapText="1"/>
    </xf>
    <xf numFmtId="0" fontId="58" fillId="0" borderId="16" xfId="0" applyFont="1" applyBorder="1" applyAlignment="1">
      <alignment horizontal="left" vertical="justify" wrapText="1"/>
    </xf>
    <xf numFmtId="0" fontId="58" fillId="0" borderId="19" xfId="0" applyFont="1" applyBorder="1" applyAlignment="1">
      <alignment vertical="justify" wrapText="1"/>
    </xf>
    <xf numFmtId="0" fontId="58" fillId="0" borderId="0" xfId="0" applyFont="1" applyBorder="1" applyAlignment="1">
      <alignment vertical="justify" wrapText="1"/>
    </xf>
    <xf numFmtId="187" fontId="58" fillId="0" borderId="15" xfId="0" applyNumberFormat="1" applyFont="1" applyBorder="1" applyAlignment="1">
      <alignment horizontal="center"/>
    </xf>
    <xf numFmtId="0" fontId="58" fillId="0" borderId="14" xfId="0" applyFont="1" applyBorder="1" applyAlignment="1">
      <alignment vertical="justify" wrapText="1"/>
    </xf>
    <xf numFmtId="0" fontId="58" fillId="0" borderId="20" xfId="0" applyFont="1" applyBorder="1" applyAlignment="1">
      <alignment vertical="justify" wrapText="1"/>
    </xf>
    <xf numFmtId="4" fontId="58" fillId="0" borderId="10" xfId="0" applyNumberFormat="1" applyFont="1" applyBorder="1" applyAlignment="1">
      <alignment horizontal="center" vertical="justify" wrapText="1"/>
    </xf>
    <xf numFmtId="0" fontId="58" fillId="0" borderId="10" xfId="0" applyFont="1" applyBorder="1" applyAlignment="1">
      <alignment vertical="justify" wrapText="1"/>
    </xf>
    <xf numFmtId="0" fontId="58" fillId="0" borderId="16" xfId="0" applyFont="1" applyBorder="1" applyAlignment="1">
      <alignment vertical="justify" wrapText="1"/>
    </xf>
    <xf numFmtId="0" fontId="56" fillId="0" borderId="12" xfId="0" applyFont="1" applyBorder="1" applyAlignment="1">
      <alignment vertical="justify" wrapText="1"/>
    </xf>
    <xf numFmtId="0" fontId="56" fillId="0" borderId="10" xfId="0" applyFont="1" applyBorder="1" applyAlignment="1">
      <alignment horizontal="center" vertical="justify" wrapText="1"/>
    </xf>
    <xf numFmtId="0" fontId="56" fillId="0" borderId="15" xfId="0" applyFont="1" applyBorder="1" applyAlignment="1">
      <alignment vertical="justify" wrapText="1"/>
    </xf>
    <xf numFmtId="0" fontId="56" fillId="0" borderId="16" xfId="0" applyFont="1" applyBorder="1" applyAlignment="1">
      <alignment horizontal="center" vertical="justify" wrapText="1"/>
    </xf>
    <xf numFmtId="0" fontId="56" fillId="0" borderId="21" xfId="0" applyFont="1" applyBorder="1" applyAlignment="1">
      <alignment horizontal="left" vertical="justify"/>
    </xf>
    <xf numFmtId="187" fontId="56" fillId="0" borderId="21" xfId="0" applyNumberFormat="1" applyFont="1" applyBorder="1" applyAlignment="1">
      <alignment horizontal="center"/>
    </xf>
    <xf numFmtId="0" fontId="56" fillId="0" borderId="18" xfId="0" applyFont="1" applyBorder="1" applyAlignment="1">
      <alignment horizontal="left" vertical="justify"/>
    </xf>
    <xf numFmtId="187" fontId="56" fillId="0" borderId="18" xfId="0" applyNumberFormat="1" applyFont="1" applyBorder="1" applyAlignment="1">
      <alignment horizontal="center"/>
    </xf>
    <xf numFmtId="187" fontId="56" fillId="0" borderId="22" xfId="0" applyNumberFormat="1" applyFont="1" applyBorder="1" applyAlignment="1">
      <alignment horizontal="center"/>
    </xf>
    <xf numFmtId="187" fontId="58" fillId="0" borderId="16" xfId="0" applyNumberFormat="1" applyFont="1" applyBorder="1" applyAlignment="1">
      <alignment horizontal="center"/>
    </xf>
    <xf numFmtId="187" fontId="56" fillId="0" borderId="16" xfId="0" applyNumberFormat="1" applyFont="1" applyBorder="1" applyAlignment="1">
      <alignment horizontal="center"/>
    </xf>
    <xf numFmtId="0" fontId="58" fillId="0" borderId="0" xfId="0" applyFont="1" applyBorder="1" applyAlignment="1">
      <alignment vertical="justify"/>
    </xf>
    <xf numFmtId="0" fontId="58" fillId="0" borderId="23" xfId="0" applyFont="1" applyBorder="1" applyAlignment="1">
      <alignment vertical="justify"/>
    </xf>
    <xf numFmtId="0" fontId="56" fillId="0" borderId="13" xfId="0" applyFont="1" applyBorder="1" applyAlignment="1">
      <alignment horizontal="left" vertical="justify" wrapText="1"/>
    </xf>
    <xf numFmtId="187" fontId="56" fillId="0" borderId="13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 vertical="justify" wrapText="1"/>
    </xf>
    <xf numFmtId="0" fontId="56" fillId="0" borderId="15" xfId="0" applyFont="1" applyBorder="1" applyAlignment="1">
      <alignment horizontal="center" vertical="justify" wrapText="1"/>
    </xf>
    <xf numFmtId="0" fontId="56" fillId="0" borderId="16" xfId="0" applyFont="1" applyBorder="1" applyAlignment="1">
      <alignment horizontal="center" vertical="justify" wrapText="1"/>
    </xf>
    <xf numFmtId="0" fontId="56" fillId="0" borderId="10" xfId="0" applyFont="1" applyBorder="1" applyAlignment="1">
      <alignment horizontal="left" vertical="justify" wrapText="1"/>
    </xf>
    <xf numFmtId="0" fontId="56" fillId="0" borderId="12" xfId="0" applyFont="1" applyBorder="1" applyAlignment="1">
      <alignment horizontal="left" vertical="justify" wrapText="1"/>
    </xf>
    <xf numFmtId="187" fontId="56" fillId="0" borderId="10" xfId="0" applyNumberFormat="1" applyFont="1" applyBorder="1" applyAlignment="1">
      <alignment horizontal="center" vertical="justify" wrapText="1"/>
    </xf>
    <xf numFmtId="0" fontId="17" fillId="0" borderId="10" xfId="0" applyFont="1" applyBorder="1" applyAlignment="1">
      <alignment vertical="justify"/>
    </xf>
    <xf numFmtId="0" fontId="56" fillId="0" borderId="10" xfId="0" applyFont="1" applyBorder="1" applyAlignment="1">
      <alignment horizontal="left" vertical="justify"/>
    </xf>
    <xf numFmtId="187" fontId="56" fillId="0" borderId="10" xfId="0" applyNumberFormat="1" applyFont="1" applyBorder="1" applyAlignment="1">
      <alignment horizontal="right"/>
    </xf>
    <xf numFmtId="0" fontId="56" fillId="0" borderId="12" xfId="0" applyFont="1" applyBorder="1" applyAlignment="1">
      <alignment horizontal="left" vertical="justify"/>
    </xf>
    <xf numFmtId="4" fontId="56" fillId="0" borderId="16" xfId="0" applyNumberFormat="1" applyFont="1" applyBorder="1" applyAlignment="1">
      <alignment horizontal="center"/>
    </xf>
    <xf numFmtId="4" fontId="58" fillId="0" borderId="16" xfId="0" applyNumberFormat="1" applyFont="1" applyBorder="1" applyAlignment="1">
      <alignment horizontal="center"/>
    </xf>
    <xf numFmtId="0" fontId="56" fillId="0" borderId="12" xfId="0" applyFont="1" applyBorder="1" applyAlignment="1">
      <alignment vertical="justify"/>
    </xf>
    <xf numFmtId="187" fontId="56" fillId="0" borderId="10" xfId="0" applyNumberFormat="1" applyFont="1" applyBorder="1" applyAlignment="1">
      <alignment horizontal="right" vertical="justify"/>
    </xf>
    <xf numFmtId="187" fontId="56" fillId="0" borderId="16" xfId="0" applyNumberFormat="1" applyFont="1" applyBorder="1" applyAlignment="1">
      <alignment horizontal="center" vertical="justify"/>
    </xf>
    <xf numFmtId="0" fontId="56" fillId="0" borderId="16" xfId="0" applyFont="1" applyBorder="1" applyAlignment="1">
      <alignment horizontal="center" vertical="justify"/>
    </xf>
    <xf numFmtId="187" fontId="58" fillId="0" borderId="10" xfId="0" applyNumberFormat="1" applyFont="1" applyBorder="1" applyAlignment="1">
      <alignment horizontal="center" vertical="justify"/>
    </xf>
    <xf numFmtId="4" fontId="58" fillId="0" borderId="16" xfId="0" applyNumberFormat="1" applyFont="1" applyBorder="1" applyAlignment="1">
      <alignment horizontal="center" vertical="justify"/>
    </xf>
    <xf numFmtId="4" fontId="56" fillId="0" borderId="16" xfId="0" applyNumberFormat="1" applyFont="1" applyBorder="1" applyAlignment="1">
      <alignment horizontal="center" vertical="justify"/>
    </xf>
    <xf numFmtId="0" fontId="58" fillId="0" borderId="12" xfId="0" applyFont="1" applyBorder="1" applyAlignment="1">
      <alignment horizontal="left" vertical="justify"/>
    </xf>
    <xf numFmtId="187" fontId="58" fillId="0" borderId="10" xfId="0" applyNumberFormat="1" applyFont="1" applyBorder="1" applyAlignment="1">
      <alignment horizontal="right" vertical="justify"/>
    </xf>
    <xf numFmtId="187" fontId="58" fillId="0" borderId="10" xfId="0" applyNumberFormat="1" applyFont="1" applyBorder="1" applyAlignment="1">
      <alignment horizontal="left" vertical="justify"/>
    </xf>
    <xf numFmtId="187" fontId="58" fillId="0" borderId="16" xfId="0" applyNumberFormat="1" applyFont="1" applyBorder="1" applyAlignment="1">
      <alignment horizontal="center" vertical="justify"/>
    </xf>
    <xf numFmtId="187" fontId="58" fillId="0" borderId="15" xfId="0" applyNumberFormat="1" applyFont="1" applyBorder="1" applyAlignment="1">
      <alignment horizontal="center" vertical="justify"/>
    </xf>
    <xf numFmtId="187" fontId="58" fillId="0" borderId="15" xfId="0" applyNumberFormat="1" applyFont="1" applyBorder="1" applyAlignment="1">
      <alignment horizontal="left" vertical="justify"/>
    </xf>
    <xf numFmtId="0" fontId="58" fillId="0" borderId="16" xfId="0" applyFont="1" applyBorder="1" applyAlignment="1">
      <alignment horizontal="center" vertical="justify"/>
    </xf>
    <xf numFmtId="187" fontId="56" fillId="0" borderId="15" xfId="0" applyNumberFormat="1" applyFont="1" applyBorder="1" applyAlignment="1">
      <alignment horizontal="center"/>
    </xf>
    <xf numFmtId="0" fontId="58" fillId="0" borderId="17" xfId="0" applyFont="1" applyBorder="1" applyAlignment="1">
      <alignment vertical="justify"/>
    </xf>
    <xf numFmtId="0" fontId="58" fillId="0" borderId="18" xfId="0" applyFont="1" applyBorder="1" applyAlignment="1">
      <alignment vertical="justify"/>
    </xf>
    <xf numFmtId="0" fontId="2" fillId="0" borderId="0" xfId="0" applyFont="1" applyAlignment="1">
      <alignment/>
    </xf>
    <xf numFmtId="187" fontId="2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/>
    </xf>
    <xf numFmtId="188" fontId="56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vertical="justify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justify"/>
    </xf>
    <xf numFmtId="187" fontId="9" fillId="0" borderId="10" xfId="0" applyNumberFormat="1" applyFont="1" applyBorder="1" applyAlignment="1">
      <alignment/>
    </xf>
    <xf numFmtId="0" fontId="58" fillId="0" borderId="16" xfId="0" applyFont="1" applyBorder="1" applyAlignment="1">
      <alignment horizontal="center" vertical="justify"/>
    </xf>
    <xf numFmtId="187" fontId="58" fillId="0" borderId="10" xfId="0" applyNumberFormat="1" applyFont="1" applyBorder="1" applyAlignment="1">
      <alignment horizontal="center" vertical="justify" wrapText="1"/>
    </xf>
    <xf numFmtId="187" fontId="58" fillId="0" borderId="16" xfId="0" applyNumberFormat="1" applyFont="1" applyBorder="1" applyAlignment="1">
      <alignment horizontal="center" vertical="justify" wrapText="1"/>
    </xf>
    <xf numFmtId="188" fontId="58" fillId="0" borderId="10" xfId="0" applyNumberFormat="1" applyFont="1" applyBorder="1" applyAlignment="1">
      <alignment vertical="justify"/>
    </xf>
    <xf numFmtId="188" fontId="58" fillId="0" borderId="16" xfId="0" applyNumberFormat="1" applyFont="1" applyBorder="1" applyAlignment="1">
      <alignment horizontal="center" vertical="justify" wrapText="1"/>
    </xf>
    <xf numFmtId="188" fontId="58" fillId="0" borderId="16" xfId="0" applyNumberFormat="1" applyFont="1" applyBorder="1" applyAlignment="1">
      <alignment horizontal="center" vertical="justify"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4" fontId="3" fillId="0" borderId="12" xfId="0" applyNumberFormat="1" applyFont="1" applyBorder="1" applyAlignment="1">
      <alignment horizontal="left" vertical="justify"/>
    </xf>
    <xf numFmtId="4" fontId="3" fillId="0" borderId="15" xfId="0" applyNumberFormat="1" applyFont="1" applyBorder="1" applyAlignment="1">
      <alignment horizontal="left" vertical="justify"/>
    </xf>
    <xf numFmtId="4" fontId="3" fillId="0" borderId="16" xfId="0" applyNumberFormat="1" applyFont="1" applyBorder="1" applyAlignment="1">
      <alignment horizontal="left" vertical="justify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left"/>
    </xf>
    <xf numFmtId="0" fontId="56" fillId="0" borderId="17" xfId="0" applyFont="1" applyBorder="1" applyAlignment="1">
      <alignment horizontal="center" vertical="justify"/>
    </xf>
    <xf numFmtId="0" fontId="56" fillId="0" borderId="18" xfId="0" applyFont="1" applyBorder="1" applyAlignment="1">
      <alignment horizontal="center" vertical="justify"/>
    </xf>
    <xf numFmtId="0" fontId="56" fillId="0" borderId="22" xfId="0" applyFont="1" applyBorder="1" applyAlignment="1">
      <alignment horizontal="center" vertical="justify"/>
    </xf>
    <xf numFmtId="0" fontId="56" fillId="0" borderId="14" xfId="0" applyFont="1" applyBorder="1" applyAlignment="1">
      <alignment horizontal="center" vertical="justify"/>
    </xf>
    <xf numFmtId="0" fontId="56" fillId="0" borderId="20" xfId="0" applyFont="1" applyBorder="1" applyAlignment="1">
      <alignment horizontal="center" vertical="justify"/>
    </xf>
    <xf numFmtId="0" fontId="56" fillId="0" borderId="24" xfId="0" applyFont="1" applyBorder="1" applyAlignment="1">
      <alignment horizontal="center" vertical="justify"/>
    </xf>
    <xf numFmtId="0" fontId="58" fillId="0" borderId="17" xfId="0" applyFont="1" applyBorder="1" applyAlignment="1">
      <alignment horizontal="center" vertical="justify"/>
    </xf>
    <xf numFmtId="0" fontId="58" fillId="0" borderId="18" xfId="0" applyFont="1" applyBorder="1" applyAlignment="1">
      <alignment horizontal="center" vertical="justify"/>
    </xf>
    <xf numFmtId="0" fontId="58" fillId="0" borderId="14" xfId="0" applyFont="1" applyBorder="1" applyAlignment="1">
      <alignment horizontal="center" vertical="justify"/>
    </xf>
    <xf numFmtId="0" fontId="58" fillId="0" borderId="20" xfId="0" applyFont="1" applyBorder="1" applyAlignment="1">
      <alignment horizontal="center" vertical="justify"/>
    </xf>
    <xf numFmtId="0" fontId="56" fillId="0" borderId="10" xfId="0" applyFont="1" applyBorder="1" applyAlignment="1">
      <alignment horizontal="center" vertical="justify"/>
    </xf>
    <xf numFmtId="0" fontId="58" fillId="0" borderId="12" xfId="0" applyFont="1" applyBorder="1" applyAlignment="1">
      <alignment horizontal="center" vertical="justify"/>
    </xf>
    <xf numFmtId="0" fontId="58" fillId="0" borderId="15" xfId="0" applyFont="1" applyBorder="1" applyAlignment="1">
      <alignment horizontal="center" vertical="justify"/>
    </xf>
    <xf numFmtId="0" fontId="58" fillId="0" borderId="16" xfId="0" applyFont="1" applyBorder="1" applyAlignment="1">
      <alignment horizontal="center" vertical="justify"/>
    </xf>
    <xf numFmtId="0" fontId="56" fillId="0" borderId="2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8" fillId="0" borderId="24" xfId="0" applyFont="1" applyBorder="1" applyAlignment="1">
      <alignment horizontal="center" vertical="justify"/>
    </xf>
    <xf numFmtId="0" fontId="56" fillId="0" borderId="12" xfId="0" applyFont="1" applyBorder="1" applyAlignment="1">
      <alignment horizontal="center" vertical="justify" wrapText="1"/>
    </xf>
    <xf numFmtId="0" fontId="56" fillId="0" borderId="15" xfId="0" applyFont="1" applyBorder="1" applyAlignment="1">
      <alignment horizontal="center" vertical="justify" wrapText="1"/>
    </xf>
    <xf numFmtId="0" fontId="56" fillId="0" borderId="16" xfId="0" applyFont="1" applyBorder="1" applyAlignment="1">
      <alignment horizontal="center" vertical="justify" wrapText="1"/>
    </xf>
    <xf numFmtId="0" fontId="58" fillId="0" borderId="17" xfId="0" applyFont="1" applyBorder="1" applyAlignment="1">
      <alignment horizontal="center" vertical="justify" wrapText="1"/>
    </xf>
    <xf numFmtId="0" fontId="58" fillId="0" borderId="18" xfId="0" applyFont="1" applyBorder="1" applyAlignment="1">
      <alignment horizontal="center" vertical="justify" wrapText="1"/>
    </xf>
    <xf numFmtId="0" fontId="58" fillId="0" borderId="22" xfId="0" applyFont="1" applyBorder="1" applyAlignment="1">
      <alignment horizontal="center" vertical="justify" wrapText="1"/>
    </xf>
    <xf numFmtId="0" fontId="58" fillId="0" borderId="19" xfId="0" applyFont="1" applyBorder="1" applyAlignment="1">
      <alignment horizontal="center" vertical="justify" wrapText="1"/>
    </xf>
    <xf numFmtId="0" fontId="58" fillId="0" borderId="0" xfId="0" applyFont="1" applyBorder="1" applyAlignment="1">
      <alignment horizontal="center" vertical="justify" wrapText="1"/>
    </xf>
    <xf numFmtId="0" fontId="58" fillId="0" borderId="23" xfId="0" applyFont="1" applyBorder="1" applyAlignment="1">
      <alignment horizontal="center" vertical="justify" wrapText="1"/>
    </xf>
    <xf numFmtId="0" fontId="56" fillId="0" borderId="10" xfId="0" applyFont="1" applyBorder="1" applyAlignment="1">
      <alignment horizontal="left"/>
    </xf>
    <xf numFmtId="0" fontId="56" fillId="0" borderId="21" xfId="0" applyFont="1" applyBorder="1" applyAlignment="1">
      <alignment horizontal="center" vertical="justify"/>
    </xf>
    <xf numFmtId="0" fontId="56" fillId="0" borderId="13" xfId="0" applyFont="1" applyBorder="1" applyAlignment="1">
      <alignment horizontal="center" vertical="justify"/>
    </xf>
    <xf numFmtId="0" fontId="58" fillId="0" borderId="22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view="pageBreakPreview" zoomScaleSheetLayoutView="100" zoomScalePageLayoutView="0" workbookViewId="0" topLeftCell="A16">
      <selection activeCell="A1" sqref="A1:T51"/>
    </sheetView>
  </sheetViews>
  <sheetFormatPr defaultColWidth="9.140625" defaultRowHeight="12.75"/>
  <cols>
    <col min="1" max="1" width="26.421875" style="0" customWidth="1"/>
    <col min="2" max="2" width="50.28125" style="0" customWidth="1"/>
    <col min="3" max="7" width="16.57421875" style="0" hidden="1" customWidth="1"/>
    <col min="8" max="8" width="15.7109375" style="0" hidden="1" customWidth="1"/>
    <col min="9" max="14" width="14.8515625" style="0" hidden="1" customWidth="1"/>
    <col min="15" max="15" width="15.8515625" style="0" hidden="1" customWidth="1"/>
    <col min="16" max="16" width="15.28125" style="0" hidden="1" customWidth="1"/>
    <col min="17" max="17" width="14.8515625" style="0" hidden="1" customWidth="1"/>
    <col min="18" max="18" width="20.57421875" style="0" bestFit="1" customWidth="1"/>
    <col min="19" max="19" width="14.8515625" style="0" customWidth="1"/>
    <col min="20" max="20" width="10.28125" style="0" customWidth="1"/>
  </cols>
  <sheetData>
    <row r="1" spans="1:18" ht="12.75">
      <c r="A1" s="6"/>
      <c r="H1" s="225"/>
      <c r="I1" s="225"/>
      <c r="L1" s="2" t="s">
        <v>237</v>
      </c>
      <c r="M1" s="2" t="s">
        <v>237</v>
      </c>
      <c r="R1" s="2" t="s">
        <v>648</v>
      </c>
    </row>
    <row r="2" spans="1:18" ht="12.75">
      <c r="A2" s="6"/>
      <c r="B2" s="5"/>
      <c r="C2" s="3" t="s">
        <v>245</v>
      </c>
      <c r="D2" s="3"/>
      <c r="E2" s="3"/>
      <c r="F2" s="3"/>
      <c r="G2" s="3"/>
      <c r="H2" s="3"/>
      <c r="I2" s="3"/>
      <c r="J2" s="3"/>
      <c r="K2" s="226" t="s">
        <v>649</v>
      </c>
      <c r="L2" s="226"/>
      <c r="M2" s="226"/>
      <c r="N2" s="226"/>
      <c r="O2" s="226"/>
      <c r="P2" s="226"/>
      <c r="Q2" s="226"/>
      <c r="R2" s="226"/>
    </row>
    <row r="3" spans="1:18" ht="15" customHeight="1">
      <c r="A3" s="227"/>
      <c r="B3" s="227"/>
      <c r="C3" s="227"/>
      <c r="R3" s="2" t="s">
        <v>662</v>
      </c>
    </row>
    <row r="4" spans="1:3" ht="12.75">
      <c r="A4" s="228" t="s">
        <v>546</v>
      </c>
      <c r="B4" s="228"/>
      <c r="C4" s="228"/>
    </row>
    <row r="5" spans="1:3" ht="12.75">
      <c r="A5" s="28"/>
      <c r="B5" s="28"/>
      <c r="C5" s="28"/>
    </row>
    <row r="6" spans="1:20" ht="51">
      <c r="A6" s="29" t="s">
        <v>190</v>
      </c>
      <c r="B6" s="30" t="s">
        <v>191</v>
      </c>
      <c r="C6" s="31" t="s">
        <v>246</v>
      </c>
      <c r="D6" s="25" t="s">
        <v>169</v>
      </c>
      <c r="E6" s="25" t="s">
        <v>170</v>
      </c>
      <c r="F6" s="25" t="s">
        <v>171</v>
      </c>
      <c r="G6" s="25" t="s">
        <v>171</v>
      </c>
      <c r="H6" s="32" t="s">
        <v>192</v>
      </c>
      <c r="I6" s="32" t="s">
        <v>247</v>
      </c>
      <c r="J6" s="32" t="s">
        <v>193</v>
      </c>
      <c r="K6" s="32" t="s">
        <v>248</v>
      </c>
      <c r="L6" s="33" t="s">
        <v>192</v>
      </c>
      <c r="M6" s="33" t="s">
        <v>249</v>
      </c>
      <c r="N6" s="34" t="s">
        <v>250</v>
      </c>
      <c r="O6" s="35" t="s">
        <v>251</v>
      </c>
      <c r="P6" s="34"/>
      <c r="Q6" s="35" t="s">
        <v>192</v>
      </c>
      <c r="R6" s="32" t="s">
        <v>547</v>
      </c>
      <c r="S6" s="32" t="s">
        <v>252</v>
      </c>
      <c r="T6" s="32" t="s">
        <v>314</v>
      </c>
    </row>
    <row r="7" spans="1:20" ht="15.75">
      <c r="A7" s="36">
        <v>1</v>
      </c>
      <c r="B7" s="37">
        <v>2</v>
      </c>
      <c r="C7" s="38">
        <v>3</v>
      </c>
      <c r="D7" s="9"/>
      <c r="E7" s="9"/>
      <c r="F7" s="9"/>
      <c r="G7" s="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5.75">
      <c r="A8" s="39" t="s">
        <v>194</v>
      </c>
      <c r="B8" s="40" t="s">
        <v>195</v>
      </c>
      <c r="C8" s="41"/>
      <c r="D8" s="9"/>
      <c r="E8" s="9"/>
      <c r="F8" s="9"/>
      <c r="G8" s="9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2.75">
      <c r="A9" s="41"/>
      <c r="B9" s="42" t="s">
        <v>196</v>
      </c>
      <c r="C9" s="43">
        <f aca="true" t="shared" si="0" ref="C9:R9">C10+C16</f>
        <v>79039800</v>
      </c>
      <c r="D9" s="43">
        <f t="shared" si="0"/>
        <v>20112700</v>
      </c>
      <c r="E9" s="43">
        <f t="shared" si="0"/>
        <v>21607600</v>
      </c>
      <c r="F9" s="43">
        <f t="shared" si="0"/>
        <v>19134800</v>
      </c>
      <c r="G9" s="43">
        <f t="shared" si="0"/>
        <v>18184700</v>
      </c>
      <c r="H9" s="43">
        <f t="shared" si="0"/>
        <v>0</v>
      </c>
      <c r="I9" s="43">
        <f t="shared" si="0"/>
        <v>87364000</v>
      </c>
      <c r="J9" s="43">
        <f t="shared" si="0"/>
        <v>0</v>
      </c>
      <c r="K9" s="43">
        <f t="shared" si="0"/>
        <v>87364000</v>
      </c>
      <c r="L9" s="43">
        <f t="shared" si="0"/>
        <v>5859854.2</v>
      </c>
      <c r="M9" s="43">
        <f t="shared" si="0"/>
        <v>93223854.2</v>
      </c>
      <c r="N9" s="43">
        <f t="shared" si="0"/>
        <v>73486358.89</v>
      </c>
      <c r="O9" s="43">
        <f t="shared" si="0"/>
        <v>69179300</v>
      </c>
      <c r="P9" s="43">
        <f t="shared" si="0"/>
        <v>5636210.27</v>
      </c>
      <c r="Q9" s="43">
        <f t="shared" si="0"/>
        <v>157800</v>
      </c>
      <c r="R9" s="43">
        <f t="shared" si="0"/>
        <v>93381654.2</v>
      </c>
      <c r="S9" s="43">
        <f>S10+S16</f>
        <v>103385936.2</v>
      </c>
      <c r="T9" s="34">
        <f>S9/R9</f>
        <v>1.1071332702949699</v>
      </c>
    </row>
    <row r="10" spans="1:20" ht="12.75">
      <c r="A10" s="39" t="s">
        <v>197</v>
      </c>
      <c r="B10" s="44" t="s">
        <v>198</v>
      </c>
      <c r="C10" s="43">
        <f>C11</f>
        <v>73411800</v>
      </c>
      <c r="D10" s="43">
        <f aca="true" t="shared" si="1" ref="D10:S10">D11</f>
        <v>18670000</v>
      </c>
      <c r="E10" s="43">
        <f t="shared" si="1"/>
        <v>20164900</v>
      </c>
      <c r="F10" s="43">
        <f t="shared" si="1"/>
        <v>17692200</v>
      </c>
      <c r="G10" s="43">
        <f t="shared" si="1"/>
        <v>16884700</v>
      </c>
      <c r="H10" s="43">
        <f t="shared" si="1"/>
        <v>0</v>
      </c>
      <c r="I10" s="43">
        <f t="shared" si="1"/>
        <v>81736000</v>
      </c>
      <c r="J10" s="43">
        <f t="shared" si="1"/>
        <v>0</v>
      </c>
      <c r="K10" s="43">
        <f t="shared" si="1"/>
        <v>81736000</v>
      </c>
      <c r="L10" s="43">
        <f t="shared" si="1"/>
        <v>5859854.2</v>
      </c>
      <c r="M10" s="43">
        <f t="shared" si="1"/>
        <v>87595854.2</v>
      </c>
      <c r="N10" s="43">
        <f t="shared" si="1"/>
        <v>70444500</v>
      </c>
      <c r="O10" s="43">
        <f t="shared" si="1"/>
        <v>64851300</v>
      </c>
      <c r="P10" s="43">
        <f t="shared" si="1"/>
        <v>5593200</v>
      </c>
      <c r="Q10" s="43">
        <f t="shared" si="1"/>
        <v>0</v>
      </c>
      <c r="R10" s="43">
        <f t="shared" si="1"/>
        <v>87595854.2</v>
      </c>
      <c r="S10" s="43">
        <f t="shared" si="1"/>
        <v>97536344.12</v>
      </c>
      <c r="T10" s="34">
        <f aca="true" t="shared" si="2" ref="T10:T51">S10/R10</f>
        <v>1.1134812829988934</v>
      </c>
    </row>
    <row r="11" spans="1:20" ht="13.5" customHeight="1">
      <c r="A11" s="45" t="s">
        <v>199</v>
      </c>
      <c r="B11" s="46" t="s">
        <v>200</v>
      </c>
      <c r="C11" s="47">
        <v>73411800</v>
      </c>
      <c r="D11" s="8">
        <v>18670000</v>
      </c>
      <c r="E11" s="8">
        <v>20164900</v>
      </c>
      <c r="F11" s="8">
        <v>17692200</v>
      </c>
      <c r="G11" s="8">
        <v>16884700</v>
      </c>
      <c r="H11" s="34"/>
      <c r="I11" s="34">
        <v>81736000</v>
      </c>
      <c r="J11" s="34"/>
      <c r="K11" s="34">
        <f>I11+J11</f>
        <v>81736000</v>
      </c>
      <c r="L11" s="34">
        <v>5859854.2</v>
      </c>
      <c r="M11" s="34">
        <f>K11+L11</f>
        <v>87595854.2</v>
      </c>
      <c r="N11" s="34">
        <v>70444500</v>
      </c>
      <c r="O11" s="34">
        <v>64851300</v>
      </c>
      <c r="P11" s="34">
        <f>N11-O11</f>
        <v>5593200</v>
      </c>
      <c r="Q11" s="34"/>
      <c r="R11" s="34">
        <f>M11+Q11</f>
        <v>87595854.2</v>
      </c>
      <c r="S11" s="34">
        <v>97536344.12</v>
      </c>
      <c r="T11" s="34">
        <f t="shared" si="2"/>
        <v>1.1134812829988934</v>
      </c>
    </row>
    <row r="12" spans="1:20" ht="40.5" customHeight="1" hidden="1">
      <c r="A12" s="48" t="s">
        <v>201</v>
      </c>
      <c r="B12" s="49" t="s">
        <v>253</v>
      </c>
      <c r="C12" s="50">
        <v>72890550</v>
      </c>
      <c r="D12" s="11">
        <v>18459000</v>
      </c>
      <c r="E12" s="11">
        <v>19937000</v>
      </c>
      <c r="F12" s="11">
        <v>17492300</v>
      </c>
      <c r="G12" s="11">
        <v>16693900</v>
      </c>
      <c r="H12" s="34"/>
      <c r="I12" s="34"/>
      <c r="J12" s="34"/>
      <c r="K12" s="34"/>
      <c r="L12" s="34"/>
      <c r="M12" s="34"/>
      <c r="N12" s="34"/>
      <c r="O12" s="34"/>
      <c r="P12" s="34">
        <f aca="true" t="shared" si="3" ref="P12:P32">N12-O12</f>
        <v>0</v>
      </c>
      <c r="Q12" s="34"/>
      <c r="R12" s="34"/>
      <c r="S12" s="34"/>
      <c r="T12" s="34" t="e">
        <f t="shared" si="2"/>
        <v>#DIV/0!</v>
      </c>
    </row>
    <row r="13" spans="1:20" ht="39.75" customHeight="1" hidden="1">
      <c r="A13" s="48" t="s">
        <v>254</v>
      </c>
      <c r="B13" s="49" t="s">
        <v>255</v>
      </c>
      <c r="C13" s="50">
        <v>14700</v>
      </c>
      <c r="D13" s="11">
        <v>3740</v>
      </c>
      <c r="E13" s="11">
        <v>4040</v>
      </c>
      <c r="F13" s="11">
        <v>3540</v>
      </c>
      <c r="G13" s="11">
        <v>3380</v>
      </c>
      <c r="H13" s="34"/>
      <c r="I13" s="34"/>
      <c r="J13" s="34"/>
      <c r="K13" s="34"/>
      <c r="L13" s="34"/>
      <c r="M13" s="34"/>
      <c r="N13" s="34"/>
      <c r="O13" s="34"/>
      <c r="P13" s="34">
        <f t="shared" si="3"/>
        <v>0</v>
      </c>
      <c r="Q13" s="34"/>
      <c r="R13" s="34"/>
      <c r="S13" s="34"/>
      <c r="T13" s="34" t="e">
        <f t="shared" si="2"/>
        <v>#DIV/0!</v>
      </c>
    </row>
    <row r="14" spans="1:20" ht="39" customHeight="1" hidden="1">
      <c r="A14" s="51" t="s">
        <v>202</v>
      </c>
      <c r="B14" s="49" t="s">
        <v>256</v>
      </c>
      <c r="C14" s="50">
        <v>499200</v>
      </c>
      <c r="D14" s="11">
        <v>67200</v>
      </c>
      <c r="E14" s="11">
        <v>72600</v>
      </c>
      <c r="F14" s="11">
        <v>63700</v>
      </c>
      <c r="G14" s="11">
        <v>60800</v>
      </c>
      <c r="H14" s="34"/>
      <c r="I14" s="34"/>
      <c r="J14" s="34"/>
      <c r="K14" s="34"/>
      <c r="L14" s="34"/>
      <c r="M14" s="34"/>
      <c r="N14" s="34"/>
      <c r="O14" s="34"/>
      <c r="P14" s="34">
        <f t="shared" si="3"/>
        <v>0</v>
      </c>
      <c r="Q14" s="34"/>
      <c r="R14" s="34"/>
      <c r="S14" s="34"/>
      <c r="T14" s="34" t="e">
        <f t="shared" si="2"/>
        <v>#DIV/0!</v>
      </c>
    </row>
    <row r="15" spans="1:20" ht="30.75" customHeight="1" hidden="1">
      <c r="A15" s="51" t="s">
        <v>203</v>
      </c>
      <c r="B15" s="49" t="s">
        <v>257</v>
      </c>
      <c r="C15" s="50">
        <v>7350</v>
      </c>
      <c r="D15" s="11">
        <v>127000</v>
      </c>
      <c r="E15" s="11">
        <v>137100</v>
      </c>
      <c r="F15" s="11">
        <v>120300</v>
      </c>
      <c r="G15" s="11">
        <v>114800</v>
      </c>
      <c r="H15" s="34"/>
      <c r="I15" s="34"/>
      <c r="J15" s="34"/>
      <c r="K15" s="34"/>
      <c r="L15" s="34"/>
      <c r="M15" s="34"/>
      <c r="N15" s="34"/>
      <c r="O15" s="34"/>
      <c r="P15" s="34">
        <f t="shared" si="3"/>
        <v>0</v>
      </c>
      <c r="Q15" s="34"/>
      <c r="R15" s="34"/>
      <c r="S15" s="34"/>
      <c r="T15" s="34" t="e">
        <f t="shared" si="2"/>
        <v>#DIV/0!</v>
      </c>
    </row>
    <row r="16" spans="1:20" ht="12" customHeight="1">
      <c r="A16" s="39" t="s">
        <v>204</v>
      </c>
      <c r="B16" s="44" t="s">
        <v>205</v>
      </c>
      <c r="C16" s="43">
        <f>C17+C18</f>
        <v>5628000</v>
      </c>
      <c r="D16" s="43">
        <f aca="true" t="shared" si="4" ref="D16:S16">D17+D18</f>
        <v>1442700</v>
      </c>
      <c r="E16" s="43">
        <f t="shared" si="4"/>
        <v>1442700</v>
      </c>
      <c r="F16" s="43">
        <f t="shared" si="4"/>
        <v>1442600</v>
      </c>
      <c r="G16" s="43">
        <f t="shared" si="4"/>
        <v>1300000</v>
      </c>
      <c r="H16" s="43">
        <f t="shared" si="4"/>
        <v>0</v>
      </c>
      <c r="I16" s="43">
        <f t="shared" si="4"/>
        <v>5628000</v>
      </c>
      <c r="J16" s="43">
        <f t="shared" si="4"/>
        <v>0</v>
      </c>
      <c r="K16" s="43">
        <f t="shared" si="4"/>
        <v>5628000</v>
      </c>
      <c r="L16" s="43">
        <f t="shared" si="4"/>
        <v>0</v>
      </c>
      <c r="M16" s="43">
        <f t="shared" si="4"/>
        <v>5628000</v>
      </c>
      <c r="N16" s="43">
        <f t="shared" si="4"/>
        <v>3041858.89</v>
      </c>
      <c r="O16" s="43">
        <f t="shared" si="4"/>
        <v>4328000</v>
      </c>
      <c r="P16" s="43">
        <f t="shared" si="4"/>
        <v>43010.27000000002</v>
      </c>
      <c r="Q16" s="43">
        <f t="shared" si="4"/>
        <v>157800</v>
      </c>
      <c r="R16" s="43">
        <f t="shared" si="4"/>
        <v>5785800</v>
      </c>
      <c r="S16" s="43">
        <f t="shared" si="4"/>
        <v>5849592.08</v>
      </c>
      <c r="T16" s="34">
        <f t="shared" si="2"/>
        <v>1.0110256282622974</v>
      </c>
    </row>
    <row r="17" spans="1:20" ht="37.5" customHeight="1">
      <c r="A17" s="45" t="s">
        <v>258</v>
      </c>
      <c r="B17" s="52" t="s">
        <v>206</v>
      </c>
      <c r="C17" s="47">
        <v>428000</v>
      </c>
      <c r="D17" s="8">
        <v>142700</v>
      </c>
      <c r="E17" s="8">
        <v>142700</v>
      </c>
      <c r="F17" s="8">
        <v>142600</v>
      </c>
      <c r="G17" s="8"/>
      <c r="H17" s="34"/>
      <c r="I17" s="34">
        <f>C17+H17</f>
        <v>428000</v>
      </c>
      <c r="J17" s="34"/>
      <c r="K17" s="34">
        <v>428000</v>
      </c>
      <c r="L17" s="34"/>
      <c r="M17" s="34">
        <f>K17+L17</f>
        <v>428000</v>
      </c>
      <c r="N17" s="34">
        <v>471010.27</v>
      </c>
      <c r="O17" s="34">
        <v>428000</v>
      </c>
      <c r="P17" s="34">
        <f t="shared" si="3"/>
        <v>43010.27000000002</v>
      </c>
      <c r="Q17" s="34">
        <v>157800</v>
      </c>
      <c r="R17" s="34">
        <f>M17+Q17</f>
        <v>585800</v>
      </c>
      <c r="S17" s="34">
        <v>703776.16</v>
      </c>
      <c r="T17" s="34">
        <f t="shared" si="2"/>
        <v>1.2013932400136567</v>
      </c>
    </row>
    <row r="18" spans="1:20" ht="15" customHeight="1">
      <c r="A18" s="45" t="s">
        <v>207</v>
      </c>
      <c r="B18" s="46" t="s">
        <v>208</v>
      </c>
      <c r="C18" s="47">
        <v>5200000</v>
      </c>
      <c r="D18" s="8">
        <v>1300000</v>
      </c>
      <c r="E18" s="8">
        <v>1300000</v>
      </c>
      <c r="F18" s="8">
        <v>1300000</v>
      </c>
      <c r="G18" s="8">
        <v>1300000</v>
      </c>
      <c r="H18" s="34"/>
      <c r="I18" s="34">
        <f>C18+H18</f>
        <v>5200000</v>
      </c>
      <c r="J18" s="34"/>
      <c r="K18" s="34">
        <v>5200000</v>
      </c>
      <c r="L18" s="34"/>
      <c r="M18" s="34">
        <f>K18+L18</f>
        <v>5200000</v>
      </c>
      <c r="N18" s="34">
        <v>2570848.62</v>
      </c>
      <c r="O18" s="34">
        <v>3900000</v>
      </c>
      <c r="P18" s="34"/>
      <c r="Q18" s="34"/>
      <c r="R18" s="34">
        <f>M18+Q18</f>
        <v>5200000</v>
      </c>
      <c r="S18" s="34">
        <v>5145815.92</v>
      </c>
      <c r="T18" s="34">
        <f t="shared" si="2"/>
        <v>0.9895799846153847</v>
      </c>
    </row>
    <row r="19" spans="1:20" ht="51" customHeight="1" hidden="1">
      <c r="A19" s="48" t="s">
        <v>209</v>
      </c>
      <c r="B19" s="53" t="s">
        <v>210</v>
      </c>
      <c r="C19" s="50">
        <v>36400</v>
      </c>
      <c r="D19" s="11">
        <v>9100</v>
      </c>
      <c r="E19" s="11">
        <v>9100</v>
      </c>
      <c r="F19" s="11">
        <v>9100</v>
      </c>
      <c r="G19" s="11">
        <v>9100</v>
      </c>
      <c r="H19" s="34"/>
      <c r="I19" s="34"/>
      <c r="J19" s="34"/>
      <c r="K19" s="34"/>
      <c r="L19" s="34"/>
      <c r="M19" s="34"/>
      <c r="N19" s="34"/>
      <c r="O19" s="34"/>
      <c r="P19" s="34">
        <f t="shared" si="3"/>
        <v>0</v>
      </c>
      <c r="Q19" s="34"/>
      <c r="R19" s="34"/>
      <c r="S19" s="34"/>
      <c r="T19" s="34" t="e">
        <f t="shared" si="2"/>
        <v>#DIV/0!</v>
      </c>
    </row>
    <row r="20" spans="1:20" ht="49.5" customHeight="1" hidden="1">
      <c r="A20" s="48" t="s">
        <v>211</v>
      </c>
      <c r="B20" s="54" t="s">
        <v>212</v>
      </c>
      <c r="C20" s="50">
        <v>5163600</v>
      </c>
      <c r="D20" s="11">
        <v>1290900</v>
      </c>
      <c r="E20" s="11">
        <v>1290900</v>
      </c>
      <c r="F20" s="11">
        <v>1290900</v>
      </c>
      <c r="G20" s="11">
        <v>1290900</v>
      </c>
      <c r="H20" s="34"/>
      <c r="I20" s="34"/>
      <c r="J20" s="34"/>
      <c r="K20" s="34"/>
      <c r="L20" s="34"/>
      <c r="M20" s="34"/>
      <c r="N20" s="34"/>
      <c r="O20" s="34"/>
      <c r="P20" s="34">
        <f t="shared" si="3"/>
        <v>0</v>
      </c>
      <c r="Q20" s="34"/>
      <c r="R20" s="34"/>
      <c r="S20" s="34"/>
      <c r="T20" s="34" t="e">
        <f t="shared" si="2"/>
        <v>#DIV/0!</v>
      </c>
    </row>
    <row r="21" spans="1:20" ht="12.75">
      <c r="A21" s="41"/>
      <c r="B21" s="44" t="s">
        <v>213</v>
      </c>
      <c r="C21" s="43">
        <f aca="true" t="shared" si="5" ref="C21:J21">C22+C28</f>
        <v>24694000</v>
      </c>
      <c r="D21" s="43">
        <f t="shared" si="5"/>
        <v>6023500</v>
      </c>
      <c r="E21" s="43">
        <f t="shared" si="5"/>
        <v>6323500</v>
      </c>
      <c r="F21" s="43">
        <f t="shared" si="5"/>
        <v>6323500</v>
      </c>
      <c r="G21" s="43">
        <f t="shared" si="5"/>
        <v>6023500</v>
      </c>
      <c r="H21" s="43">
        <f t="shared" si="5"/>
        <v>0</v>
      </c>
      <c r="I21" s="43">
        <f t="shared" si="5"/>
        <v>24766500</v>
      </c>
      <c r="J21" s="43">
        <f t="shared" si="5"/>
        <v>0</v>
      </c>
      <c r="K21" s="43">
        <f aca="true" t="shared" si="6" ref="K21:Q21">K22+K28+K31</f>
        <v>24766500</v>
      </c>
      <c r="L21" s="43">
        <f t="shared" si="6"/>
        <v>804605.8</v>
      </c>
      <c r="M21" s="43">
        <f t="shared" si="6"/>
        <v>25571105.8</v>
      </c>
      <c r="N21" s="43">
        <f t="shared" si="6"/>
        <v>16773956.209999999</v>
      </c>
      <c r="O21" s="43">
        <f t="shared" si="6"/>
        <v>18743000</v>
      </c>
      <c r="P21" s="43">
        <f t="shared" si="6"/>
        <v>804604.15</v>
      </c>
      <c r="Q21" s="43">
        <f t="shared" si="6"/>
        <v>307651.2</v>
      </c>
      <c r="R21" s="43">
        <f>R22+R28+R31+R26+R35</f>
        <v>25878757</v>
      </c>
      <c r="S21" s="43">
        <f>S22+S28+S31+S26+S35</f>
        <v>27494150.229999997</v>
      </c>
      <c r="T21" s="34">
        <f t="shared" si="2"/>
        <v>1.06242159273724</v>
      </c>
    </row>
    <row r="22" spans="1:20" ht="46.5" customHeight="1">
      <c r="A22" s="39" t="s">
        <v>214</v>
      </c>
      <c r="B22" s="55" t="s">
        <v>215</v>
      </c>
      <c r="C22" s="43">
        <f aca="true" t="shared" si="7" ref="C22:H22">C23+C25</f>
        <v>24094000</v>
      </c>
      <c r="D22" s="43">
        <f t="shared" si="7"/>
        <v>6023500</v>
      </c>
      <c r="E22" s="43">
        <f t="shared" si="7"/>
        <v>6023500</v>
      </c>
      <c r="F22" s="43">
        <f t="shared" si="7"/>
        <v>6023500</v>
      </c>
      <c r="G22" s="43">
        <f t="shared" si="7"/>
        <v>6023500</v>
      </c>
      <c r="H22" s="43">
        <f t="shared" si="7"/>
        <v>0</v>
      </c>
      <c r="I22" s="43">
        <f aca="true" t="shared" si="8" ref="I22:S22">I23+I25+I24</f>
        <v>24166500</v>
      </c>
      <c r="J22" s="43">
        <f t="shared" si="8"/>
        <v>0</v>
      </c>
      <c r="K22" s="43">
        <f t="shared" si="8"/>
        <v>24166500</v>
      </c>
      <c r="L22" s="43">
        <f t="shared" si="8"/>
        <v>0</v>
      </c>
      <c r="M22" s="43">
        <f t="shared" si="8"/>
        <v>24166500</v>
      </c>
      <c r="N22" s="43">
        <f t="shared" si="8"/>
        <v>15369352.059999999</v>
      </c>
      <c r="O22" s="43">
        <f t="shared" si="8"/>
        <v>18143000</v>
      </c>
      <c r="P22" s="43">
        <f t="shared" si="8"/>
        <v>0</v>
      </c>
      <c r="Q22" s="43">
        <f t="shared" si="8"/>
        <v>17790</v>
      </c>
      <c r="R22" s="43">
        <f t="shared" si="8"/>
        <v>24184290</v>
      </c>
      <c r="S22" s="43">
        <f t="shared" si="8"/>
        <v>25820535.209999997</v>
      </c>
      <c r="T22" s="34">
        <f t="shared" si="2"/>
        <v>1.0676573597984476</v>
      </c>
    </row>
    <row r="23" spans="1:20" ht="50.25" customHeight="1">
      <c r="A23" s="45" t="s">
        <v>259</v>
      </c>
      <c r="B23" s="56" t="s">
        <v>260</v>
      </c>
      <c r="C23" s="47">
        <v>6042000</v>
      </c>
      <c r="D23" s="8">
        <v>1510500</v>
      </c>
      <c r="E23" s="8">
        <v>1510500</v>
      </c>
      <c r="F23" s="8">
        <v>1510500</v>
      </c>
      <c r="G23" s="8">
        <v>1510500</v>
      </c>
      <c r="H23" s="34"/>
      <c r="I23" s="34">
        <f>C23+H23</f>
        <v>6042000</v>
      </c>
      <c r="J23" s="34"/>
      <c r="K23" s="34">
        <v>6042000</v>
      </c>
      <c r="L23" s="34"/>
      <c r="M23" s="34">
        <f>K23+L23</f>
        <v>6042000</v>
      </c>
      <c r="N23" s="34">
        <v>4432585.38</v>
      </c>
      <c r="O23" s="34">
        <v>4531500</v>
      </c>
      <c r="P23" s="34"/>
      <c r="Q23" s="34"/>
      <c r="R23" s="34">
        <v>6042000</v>
      </c>
      <c r="S23" s="34">
        <v>7880946.26</v>
      </c>
      <c r="T23" s="34">
        <f t="shared" si="2"/>
        <v>1.304360519695465</v>
      </c>
    </row>
    <row r="24" spans="1:20" ht="50.25" customHeight="1">
      <c r="A24" s="45" t="s">
        <v>234</v>
      </c>
      <c r="B24" s="52" t="s">
        <v>261</v>
      </c>
      <c r="C24" s="47"/>
      <c r="D24" s="8"/>
      <c r="E24" s="8"/>
      <c r="F24" s="8"/>
      <c r="G24" s="8"/>
      <c r="H24" s="34"/>
      <c r="I24" s="34">
        <v>72500</v>
      </c>
      <c r="J24" s="34"/>
      <c r="K24" s="34">
        <f>I24+J24</f>
        <v>72500</v>
      </c>
      <c r="L24" s="34"/>
      <c r="M24" s="34">
        <f>K24+L24</f>
        <v>72500</v>
      </c>
      <c r="N24" s="34">
        <v>61094</v>
      </c>
      <c r="O24" s="34">
        <v>72500</v>
      </c>
      <c r="P24" s="34"/>
      <c r="Q24" s="34">
        <v>117790</v>
      </c>
      <c r="R24" s="34">
        <f>M24+Q24</f>
        <v>190290</v>
      </c>
      <c r="S24" s="34">
        <v>196819.41</v>
      </c>
      <c r="T24" s="34">
        <f t="shared" si="2"/>
        <v>1.0343129434021756</v>
      </c>
    </row>
    <row r="25" spans="1:20" ht="42" customHeight="1">
      <c r="A25" s="45" t="s">
        <v>216</v>
      </c>
      <c r="B25" s="56" t="s">
        <v>262</v>
      </c>
      <c r="C25" s="47">
        <v>18052000</v>
      </c>
      <c r="D25" s="8">
        <v>4513000</v>
      </c>
      <c r="E25" s="8">
        <v>4513000</v>
      </c>
      <c r="F25" s="8">
        <v>4513000</v>
      </c>
      <c r="G25" s="8">
        <v>4513000</v>
      </c>
      <c r="H25" s="34"/>
      <c r="I25" s="34">
        <f>C25+H25</f>
        <v>18052000</v>
      </c>
      <c r="J25" s="34"/>
      <c r="K25" s="34">
        <v>18052000</v>
      </c>
      <c r="L25" s="34"/>
      <c r="M25" s="34">
        <f>K25+L25</f>
        <v>18052000</v>
      </c>
      <c r="N25" s="34">
        <v>10875672.68</v>
      </c>
      <c r="O25" s="34">
        <v>13539000</v>
      </c>
      <c r="P25" s="34"/>
      <c r="Q25" s="34">
        <v>-100000</v>
      </c>
      <c r="R25" s="34">
        <f>M25+Q25</f>
        <v>17952000</v>
      </c>
      <c r="S25" s="34">
        <v>17742769.54</v>
      </c>
      <c r="T25" s="34">
        <f t="shared" si="2"/>
        <v>0.9883450055704099</v>
      </c>
    </row>
    <row r="26" spans="1:20" ht="15.75" customHeight="1">
      <c r="A26" s="39" t="s">
        <v>263</v>
      </c>
      <c r="B26" s="57" t="s">
        <v>264</v>
      </c>
      <c r="C26" s="43"/>
      <c r="D26" s="10"/>
      <c r="E26" s="10"/>
      <c r="F26" s="10"/>
      <c r="G26" s="10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>
        <v>374.25</v>
      </c>
      <c r="T26" s="58"/>
    </row>
    <row r="27" spans="1:20" ht="15" customHeight="1">
      <c r="A27" s="45" t="s">
        <v>265</v>
      </c>
      <c r="B27" s="56" t="s">
        <v>266</v>
      </c>
      <c r="C27" s="47"/>
      <c r="D27" s="8"/>
      <c r="E27" s="8"/>
      <c r="F27" s="8"/>
      <c r="G27" s="8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v>374.25</v>
      </c>
      <c r="T27" s="34"/>
    </row>
    <row r="28" spans="1:20" ht="51" customHeight="1">
      <c r="A28" s="39" t="s">
        <v>267</v>
      </c>
      <c r="B28" s="57" t="s">
        <v>268</v>
      </c>
      <c r="C28" s="43">
        <f>C30</f>
        <v>600000</v>
      </c>
      <c r="D28" s="43">
        <f aca="true" t="shared" si="9" ref="D28:J28">D30</f>
        <v>0</v>
      </c>
      <c r="E28" s="43">
        <f t="shared" si="9"/>
        <v>300000</v>
      </c>
      <c r="F28" s="43">
        <f t="shared" si="9"/>
        <v>300000</v>
      </c>
      <c r="G28" s="43">
        <f t="shared" si="9"/>
        <v>0</v>
      </c>
      <c r="H28" s="43">
        <f t="shared" si="9"/>
        <v>0</v>
      </c>
      <c r="I28" s="43">
        <f t="shared" si="9"/>
        <v>600000</v>
      </c>
      <c r="J28" s="43">
        <f t="shared" si="9"/>
        <v>0</v>
      </c>
      <c r="K28" s="43">
        <f aca="true" t="shared" si="10" ref="K28:S28">K30+K29</f>
        <v>600000</v>
      </c>
      <c r="L28" s="43">
        <f t="shared" si="10"/>
        <v>800205.8</v>
      </c>
      <c r="M28" s="43">
        <f t="shared" si="10"/>
        <v>1400205.8</v>
      </c>
      <c r="N28" s="43">
        <f t="shared" si="10"/>
        <v>1400204.15</v>
      </c>
      <c r="O28" s="43">
        <f t="shared" si="10"/>
        <v>600000</v>
      </c>
      <c r="P28" s="43">
        <f t="shared" si="10"/>
        <v>800204.15</v>
      </c>
      <c r="Q28" s="43">
        <f t="shared" si="10"/>
        <v>289861.2</v>
      </c>
      <c r="R28" s="43">
        <f t="shared" si="10"/>
        <v>1690067</v>
      </c>
      <c r="S28" s="43">
        <f t="shared" si="10"/>
        <v>1666840.77</v>
      </c>
      <c r="T28" s="34">
        <f t="shared" si="2"/>
        <v>0.9862572134714186</v>
      </c>
    </row>
    <row r="29" spans="1:20" ht="51" customHeight="1">
      <c r="A29" s="45" t="s">
        <v>269</v>
      </c>
      <c r="B29" s="52" t="s">
        <v>270</v>
      </c>
      <c r="C29" s="47"/>
      <c r="D29" s="47"/>
      <c r="E29" s="47"/>
      <c r="F29" s="47"/>
      <c r="G29" s="47"/>
      <c r="H29" s="47"/>
      <c r="I29" s="47"/>
      <c r="J29" s="47"/>
      <c r="K29" s="47"/>
      <c r="L29" s="47">
        <v>356950</v>
      </c>
      <c r="M29" s="47">
        <f>K29+L29</f>
        <v>356950</v>
      </c>
      <c r="N29" s="34">
        <v>356948.35</v>
      </c>
      <c r="O29" s="34">
        <v>0</v>
      </c>
      <c r="P29" s="34">
        <f t="shared" si="3"/>
        <v>356948.35</v>
      </c>
      <c r="Q29" s="34">
        <v>203050</v>
      </c>
      <c r="R29" s="34">
        <v>560000</v>
      </c>
      <c r="S29" s="34">
        <v>536773.77</v>
      </c>
      <c r="T29" s="34">
        <f t="shared" si="2"/>
        <v>0.9585245892857143</v>
      </c>
    </row>
    <row r="30" spans="1:20" ht="69.75" customHeight="1" thickBot="1">
      <c r="A30" s="45" t="s">
        <v>271</v>
      </c>
      <c r="B30" s="56" t="s">
        <v>272</v>
      </c>
      <c r="C30" s="47">
        <v>600000</v>
      </c>
      <c r="D30" s="8"/>
      <c r="E30" s="8">
        <v>300000</v>
      </c>
      <c r="F30" s="8">
        <v>300000</v>
      </c>
      <c r="G30" s="8"/>
      <c r="H30" s="34"/>
      <c r="I30" s="34">
        <f>C30+H30</f>
        <v>600000</v>
      </c>
      <c r="J30" s="34"/>
      <c r="K30" s="34">
        <v>600000</v>
      </c>
      <c r="L30" s="34">
        <v>443255.8</v>
      </c>
      <c r="M30" s="34">
        <f>K30+L30</f>
        <v>1043255.8</v>
      </c>
      <c r="N30" s="34">
        <v>1043255.8</v>
      </c>
      <c r="O30" s="34">
        <v>600000</v>
      </c>
      <c r="P30" s="34">
        <f t="shared" si="3"/>
        <v>443255.80000000005</v>
      </c>
      <c r="Q30" s="34">
        <v>86811.2</v>
      </c>
      <c r="R30" s="34">
        <f>M30+Q30</f>
        <v>1130067</v>
      </c>
      <c r="S30" s="34">
        <v>1130067</v>
      </c>
      <c r="T30" s="34">
        <f t="shared" si="2"/>
        <v>1</v>
      </c>
    </row>
    <row r="31" spans="1:20" ht="17.25" customHeight="1">
      <c r="A31" s="39" t="s">
        <v>273</v>
      </c>
      <c r="B31" s="59" t="s">
        <v>274</v>
      </c>
      <c r="C31" s="43"/>
      <c r="D31" s="10"/>
      <c r="E31" s="10"/>
      <c r="F31" s="10"/>
      <c r="G31" s="10"/>
      <c r="H31" s="58"/>
      <c r="I31" s="58"/>
      <c r="J31" s="58"/>
      <c r="K31" s="58">
        <f aca="true" t="shared" si="11" ref="K31:S31">K32</f>
        <v>0</v>
      </c>
      <c r="L31" s="58">
        <f t="shared" si="11"/>
        <v>4400</v>
      </c>
      <c r="M31" s="58">
        <f t="shared" si="11"/>
        <v>4400</v>
      </c>
      <c r="N31" s="58">
        <f t="shared" si="11"/>
        <v>4400</v>
      </c>
      <c r="O31" s="58">
        <f t="shared" si="11"/>
        <v>0</v>
      </c>
      <c r="P31" s="58">
        <f t="shared" si="11"/>
        <v>4400</v>
      </c>
      <c r="Q31" s="58">
        <f t="shared" si="11"/>
        <v>0</v>
      </c>
      <c r="R31" s="58">
        <f t="shared" si="11"/>
        <v>4400</v>
      </c>
      <c r="S31" s="58">
        <f t="shared" si="11"/>
        <v>6400</v>
      </c>
      <c r="T31" s="34">
        <f t="shared" si="2"/>
        <v>1.4545454545454546</v>
      </c>
    </row>
    <row r="32" spans="1:20" ht="36.75" customHeight="1">
      <c r="A32" s="45" t="s">
        <v>275</v>
      </c>
      <c r="B32" s="56" t="s">
        <v>276</v>
      </c>
      <c r="C32" s="47"/>
      <c r="D32" s="8"/>
      <c r="E32" s="8"/>
      <c r="F32" s="8"/>
      <c r="G32" s="8"/>
      <c r="H32" s="34"/>
      <c r="I32" s="34"/>
      <c r="J32" s="34"/>
      <c r="K32" s="34"/>
      <c r="L32" s="34">
        <v>4400</v>
      </c>
      <c r="M32" s="34">
        <f>K32+L32</f>
        <v>4400</v>
      </c>
      <c r="N32" s="34">
        <v>4400</v>
      </c>
      <c r="O32" s="34">
        <v>0</v>
      </c>
      <c r="P32" s="34">
        <f t="shared" si="3"/>
        <v>4400</v>
      </c>
      <c r="Q32" s="34"/>
      <c r="R32" s="34">
        <f>M32+Q32</f>
        <v>4400</v>
      </c>
      <c r="S32" s="34">
        <v>6400</v>
      </c>
      <c r="T32" s="34">
        <f t="shared" si="2"/>
        <v>1.4545454545454546</v>
      </c>
    </row>
    <row r="33" spans="1:20" ht="14.25" customHeight="1" hidden="1">
      <c r="A33" s="39" t="s">
        <v>277</v>
      </c>
      <c r="B33" s="60" t="s">
        <v>278</v>
      </c>
      <c r="C33" s="43"/>
      <c r="D33" s="10"/>
      <c r="E33" s="10"/>
      <c r="F33" s="10"/>
      <c r="G33" s="10"/>
      <c r="H33" s="58"/>
      <c r="I33" s="58"/>
      <c r="J33" s="58"/>
      <c r="K33" s="58"/>
      <c r="L33" s="58"/>
      <c r="M33" s="58"/>
      <c r="N33" s="58"/>
      <c r="O33" s="34"/>
      <c r="P33" s="34"/>
      <c r="Q33" s="34"/>
      <c r="R33" s="34"/>
      <c r="S33" s="34"/>
      <c r="T33" s="34" t="e">
        <f t="shared" si="2"/>
        <v>#DIV/0!</v>
      </c>
    </row>
    <row r="34" spans="1:20" ht="15.75" customHeight="1" hidden="1">
      <c r="A34" s="45" t="s">
        <v>279</v>
      </c>
      <c r="B34" s="61" t="s">
        <v>218</v>
      </c>
      <c r="C34" s="47"/>
      <c r="D34" s="8"/>
      <c r="E34" s="8"/>
      <c r="F34" s="8"/>
      <c r="G34" s="8"/>
      <c r="H34" s="34"/>
      <c r="I34" s="34"/>
      <c r="J34" s="34"/>
      <c r="K34" s="34"/>
      <c r="L34" s="34"/>
      <c r="M34" s="34"/>
      <c r="N34" s="34">
        <v>3184.65</v>
      </c>
      <c r="O34" s="34">
        <v>0</v>
      </c>
      <c r="P34" s="34"/>
      <c r="Q34" s="34"/>
      <c r="R34" s="34"/>
      <c r="S34" s="34"/>
      <c r="T34" s="34" t="e">
        <f t="shared" si="2"/>
        <v>#DIV/0!</v>
      </c>
    </row>
    <row r="35" spans="1:20" ht="15.75" customHeight="1">
      <c r="A35" s="39" t="s">
        <v>277</v>
      </c>
      <c r="B35" s="62" t="s">
        <v>280</v>
      </c>
      <c r="C35" s="43"/>
      <c r="D35" s="10"/>
      <c r="E35" s="10"/>
      <c r="F35" s="10"/>
      <c r="G35" s="10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>
        <f>S36</f>
        <v>0</v>
      </c>
      <c r="T35" s="58"/>
    </row>
    <row r="36" spans="1:20" ht="15.75" customHeight="1">
      <c r="A36" s="45" t="s">
        <v>217</v>
      </c>
      <c r="B36" s="63" t="s">
        <v>281</v>
      </c>
      <c r="C36" s="47"/>
      <c r="D36" s="8"/>
      <c r="E36" s="8"/>
      <c r="F36" s="8"/>
      <c r="G36" s="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 t="e">
        <f t="shared" si="2"/>
        <v>#DIV/0!</v>
      </c>
    </row>
    <row r="37" spans="1:20" ht="12.75">
      <c r="A37" s="41"/>
      <c r="B37" s="44" t="s">
        <v>282</v>
      </c>
      <c r="C37" s="43">
        <f aca="true" t="shared" si="12" ref="C37:R37">C9+C21</f>
        <v>103733800</v>
      </c>
      <c r="D37" s="43">
        <f t="shared" si="12"/>
        <v>26136200</v>
      </c>
      <c r="E37" s="43">
        <f t="shared" si="12"/>
        <v>27931100</v>
      </c>
      <c r="F37" s="43">
        <f t="shared" si="12"/>
        <v>25458300</v>
      </c>
      <c r="G37" s="43">
        <f t="shared" si="12"/>
        <v>24208200</v>
      </c>
      <c r="H37" s="43">
        <f t="shared" si="12"/>
        <v>0</v>
      </c>
      <c r="I37" s="43">
        <f t="shared" si="12"/>
        <v>112130500</v>
      </c>
      <c r="J37" s="43">
        <f t="shared" si="12"/>
        <v>0</v>
      </c>
      <c r="K37" s="43">
        <f t="shared" si="12"/>
        <v>112130500</v>
      </c>
      <c r="L37" s="43">
        <f t="shared" si="12"/>
        <v>6664460</v>
      </c>
      <c r="M37" s="43">
        <f t="shared" si="12"/>
        <v>118794960</v>
      </c>
      <c r="N37" s="43">
        <f t="shared" si="12"/>
        <v>90260315.1</v>
      </c>
      <c r="O37" s="43">
        <f t="shared" si="12"/>
        <v>87922300</v>
      </c>
      <c r="P37" s="43">
        <f t="shared" si="12"/>
        <v>6440814.42</v>
      </c>
      <c r="Q37" s="43">
        <f t="shared" si="12"/>
        <v>465451.2</v>
      </c>
      <c r="R37" s="43">
        <f t="shared" si="12"/>
        <v>119260411.2</v>
      </c>
      <c r="S37" s="43">
        <f>S9+S21</f>
        <v>130880086.43</v>
      </c>
      <c r="T37" s="34">
        <f t="shared" si="2"/>
        <v>1.0974311182821077</v>
      </c>
    </row>
    <row r="38" spans="1:20" ht="12.75">
      <c r="A38" s="41" t="s">
        <v>219</v>
      </c>
      <c r="B38" s="44" t="s">
        <v>220</v>
      </c>
      <c r="C38" s="43">
        <f aca="true" t="shared" si="13" ref="C38:H38">C39</f>
        <v>2522769</v>
      </c>
      <c r="D38" s="43">
        <f t="shared" si="13"/>
        <v>652343</v>
      </c>
      <c r="E38" s="43">
        <f t="shared" si="13"/>
        <v>618333</v>
      </c>
      <c r="F38" s="43">
        <f t="shared" si="13"/>
        <v>617928</v>
      </c>
      <c r="G38" s="43">
        <f t="shared" si="13"/>
        <v>634165</v>
      </c>
      <c r="H38" s="43">
        <f t="shared" si="13"/>
        <v>4800000</v>
      </c>
      <c r="I38" s="43">
        <f aca="true" t="shared" si="14" ref="I38:R38">I39+I49</f>
        <v>12773499.26</v>
      </c>
      <c r="J38" s="43">
        <f t="shared" si="14"/>
        <v>-200398</v>
      </c>
      <c r="K38" s="43">
        <f t="shared" si="14"/>
        <v>12573101.26</v>
      </c>
      <c r="L38" s="43">
        <f t="shared" si="14"/>
        <v>431700</v>
      </c>
      <c r="M38" s="43">
        <f t="shared" si="14"/>
        <v>13004801.26</v>
      </c>
      <c r="N38" s="43">
        <f t="shared" si="14"/>
        <v>12924158.89</v>
      </c>
      <c r="O38" s="43">
        <f t="shared" si="14"/>
        <v>40233080.26</v>
      </c>
      <c r="P38" s="43">
        <f t="shared" si="14"/>
        <v>0</v>
      </c>
      <c r="Q38" s="43">
        <f t="shared" si="14"/>
        <v>-555798.25</v>
      </c>
      <c r="R38" s="43">
        <f t="shared" si="14"/>
        <v>12449003.01</v>
      </c>
      <c r="S38" s="43">
        <f>S39+S49</f>
        <v>12455697.04</v>
      </c>
      <c r="T38" s="34">
        <f t="shared" si="2"/>
        <v>1.0005377161524198</v>
      </c>
    </row>
    <row r="39" spans="1:20" ht="25.5">
      <c r="A39" s="41" t="s">
        <v>235</v>
      </c>
      <c r="B39" s="64" t="s">
        <v>236</v>
      </c>
      <c r="C39" s="43">
        <f aca="true" t="shared" si="15" ref="C39:H39">SUM(C40:C41)+C42</f>
        <v>2522769</v>
      </c>
      <c r="D39" s="43">
        <f t="shared" si="15"/>
        <v>652343</v>
      </c>
      <c r="E39" s="43">
        <f t="shared" si="15"/>
        <v>618333</v>
      </c>
      <c r="F39" s="43">
        <f t="shared" si="15"/>
        <v>617928</v>
      </c>
      <c r="G39" s="43">
        <f t="shared" si="15"/>
        <v>634165</v>
      </c>
      <c r="H39" s="43">
        <f t="shared" si="15"/>
        <v>4800000</v>
      </c>
      <c r="I39" s="43">
        <f>SUM(I40:I45)</f>
        <v>12204799.26</v>
      </c>
      <c r="J39" s="43">
        <f>SUM(J40:J45)</f>
        <v>-200398</v>
      </c>
      <c r="K39" s="43">
        <f>SUM(K40:K45)+K47</f>
        <v>12004401.26</v>
      </c>
      <c r="L39" s="43">
        <f>SUM(L40:L45)+L47</f>
        <v>431700</v>
      </c>
      <c r="M39" s="43">
        <f aca="true" t="shared" si="16" ref="M39:R39">SUM(M40:M48)</f>
        <v>12436101.26</v>
      </c>
      <c r="N39" s="43">
        <f t="shared" si="16"/>
        <v>12362826.26</v>
      </c>
      <c r="O39" s="43">
        <f t="shared" si="16"/>
        <v>39664380.26</v>
      </c>
      <c r="P39" s="43">
        <f t="shared" si="16"/>
        <v>0</v>
      </c>
      <c r="Q39" s="43">
        <f t="shared" si="16"/>
        <v>-555798.25</v>
      </c>
      <c r="R39" s="43">
        <f t="shared" si="16"/>
        <v>11880303.01</v>
      </c>
      <c r="S39" s="43">
        <f>SUM(S40:S48)</f>
        <v>11880303.01</v>
      </c>
      <c r="T39" s="34">
        <f t="shared" si="2"/>
        <v>1</v>
      </c>
    </row>
    <row r="40" spans="1:20" ht="25.5">
      <c r="A40" s="65" t="s">
        <v>221</v>
      </c>
      <c r="B40" s="66" t="s">
        <v>222</v>
      </c>
      <c r="C40" s="47">
        <v>202100</v>
      </c>
      <c r="D40" s="8">
        <v>50525</v>
      </c>
      <c r="E40" s="8">
        <v>50525</v>
      </c>
      <c r="F40" s="8">
        <v>50525</v>
      </c>
      <c r="G40" s="8">
        <v>50525</v>
      </c>
      <c r="H40" s="34"/>
      <c r="I40" s="34">
        <f>C40+H40</f>
        <v>202100</v>
      </c>
      <c r="J40" s="34"/>
      <c r="K40" s="34">
        <v>202100</v>
      </c>
      <c r="L40" s="34"/>
      <c r="M40" s="34">
        <f aca="true" t="shared" si="17" ref="M40:M47">K40+L40</f>
        <v>202100</v>
      </c>
      <c r="N40" s="34">
        <v>128825</v>
      </c>
      <c r="O40" s="34">
        <v>141050</v>
      </c>
      <c r="P40" s="34"/>
      <c r="Q40" s="34">
        <v>16320</v>
      </c>
      <c r="R40" s="34">
        <f>M40+Q40</f>
        <v>218420</v>
      </c>
      <c r="S40" s="34">
        <v>218420</v>
      </c>
      <c r="T40" s="34">
        <f t="shared" si="2"/>
        <v>1</v>
      </c>
    </row>
    <row r="41" spans="1:20" ht="38.25">
      <c r="A41" s="65" t="s">
        <v>223</v>
      </c>
      <c r="B41" s="66" t="s">
        <v>283</v>
      </c>
      <c r="C41" s="47">
        <v>2320669</v>
      </c>
      <c r="D41" s="8">
        <v>601818</v>
      </c>
      <c r="E41" s="8">
        <v>567808</v>
      </c>
      <c r="F41" s="8">
        <v>567403</v>
      </c>
      <c r="G41" s="8">
        <v>583640</v>
      </c>
      <c r="H41" s="34"/>
      <c r="I41" s="34">
        <f>C41+H41</f>
        <v>2320669</v>
      </c>
      <c r="J41" s="34">
        <v>-200398</v>
      </c>
      <c r="K41" s="34">
        <f>I41+J41</f>
        <v>2120271</v>
      </c>
      <c r="L41" s="34"/>
      <c r="M41" s="34">
        <f t="shared" si="17"/>
        <v>2120271</v>
      </c>
      <c r="N41" s="34">
        <v>2120271</v>
      </c>
      <c r="O41" s="34">
        <v>1536600</v>
      </c>
      <c r="P41" s="34"/>
      <c r="Q41" s="34"/>
      <c r="R41" s="34">
        <f aca="true" t="shared" si="18" ref="R41:R48">M41+Q41</f>
        <v>2120271</v>
      </c>
      <c r="S41" s="34">
        <v>2120271</v>
      </c>
      <c r="T41" s="34">
        <f t="shared" si="2"/>
        <v>1</v>
      </c>
    </row>
    <row r="42" spans="1:20" ht="51">
      <c r="A42" s="67" t="s">
        <v>224</v>
      </c>
      <c r="B42" s="56" t="s">
        <v>284</v>
      </c>
      <c r="C42" s="47"/>
      <c r="D42" s="34"/>
      <c r="E42" s="34"/>
      <c r="F42" s="34"/>
      <c r="G42" s="34"/>
      <c r="H42" s="34">
        <v>4800000</v>
      </c>
      <c r="I42" s="34">
        <v>5890400</v>
      </c>
      <c r="J42" s="34"/>
      <c r="K42" s="34">
        <f>I42+J42</f>
        <v>5890400</v>
      </c>
      <c r="L42" s="34"/>
      <c r="M42" s="34">
        <v>5390400</v>
      </c>
      <c r="N42" s="34">
        <v>5890400</v>
      </c>
      <c r="O42" s="34">
        <v>5890400</v>
      </c>
      <c r="P42" s="34"/>
      <c r="Q42" s="34"/>
      <c r="R42" s="34">
        <f t="shared" si="18"/>
        <v>5390400</v>
      </c>
      <c r="S42" s="34">
        <v>5390400</v>
      </c>
      <c r="T42" s="34">
        <f t="shared" si="2"/>
        <v>1</v>
      </c>
    </row>
    <row r="43" spans="1:20" ht="51">
      <c r="A43" s="67" t="s">
        <v>224</v>
      </c>
      <c r="B43" s="56" t="s">
        <v>284</v>
      </c>
      <c r="C43" s="47"/>
      <c r="D43" s="34"/>
      <c r="E43" s="34"/>
      <c r="F43" s="34"/>
      <c r="G43" s="34"/>
      <c r="H43" s="34"/>
      <c r="I43" s="34"/>
      <c r="J43" s="34"/>
      <c r="K43" s="34"/>
      <c r="L43" s="34"/>
      <c r="M43" s="34">
        <v>500000</v>
      </c>
      <c r="N43" s="34"/>
      <c r="O43" s="34"/>
      <c r="P43" s="34"/>
      <c r="Q43" s="34"/>
      <c r="R43" s="34">
        <v>500000</v>
      </c>
      <c r="S43" s="34">
        <v>500000</v>
      </c>
      <c r="T43" s="34">
        <f t="shared" si="2"/>
        <v>1</v>
      </c>
    </row>
    <row r="44" spans="1:20" ht="25.5">
      <c r="A44" s="67" t="s">
        <v>285</v>
      </c>
      <c r="B44" s="56" t="s">
        <v>286</v>
      </c>
      <c r="C44" s="47"/>
      <c r="D44" s="34"/>
      <c r="E44" s="34"/>
      <c r="F44" s="34"/>
      <c r="G44" s="34"/>
      <c r="H44" s="34"/>
      <c r="I44" s="34">
        <v>3097000</v>
      </c>
      <c r="J44" s="34"/>
      <c r="K44" s="34">
        <f>I44+J44</f>
        <v>3097000</v>
      </c>
      <c r="L44" s="34"/>
      <c r="M44" s="34">
        <f t="shared" si="17"/>
        <v>3097000</v>
      </c>
      <c r="N44" s="34">
        <v>3097000</v>
      </c>
      <c r="O44" s="34">
        <v>30970000</v>
      </c>
      <c r="P44" s="34"/>
      <c r="Q44" s="68">
        <v>-1673418.25</v>
      </c>
      <c r="R44" s="34">
        <f t="shared" si="18"/>
        <v>1423581.75</v>
      </c>
      <c r="S44" s="34">
        <v>1423581.75</v>
      </c>
      <c r="T44" s="34">
        <f t="shared" si="2"/>
        <v>1</v>
      </c>
    </row>
    <row r="45" spans="1:20" ht="25.5">
      <c r="A45" s="67" t="s">
        <v>287</v>
      </c>
      <c r="B45" s="56" t="s">
        <v>288</v>
      </c>
      <c r="C45" s="47"/>
      <c r="D45" s="34"/>
      <c r="E45" s="34"/>
      <c r="F45" s="34"/>
      <c r="G45" s="34"/>
      <c r="H45" s="34"/>
      <c r="I45" s="34">
        <v>694630.26</v>
      </c>
      <c r="J45" s="34"/>
      <c r="K45" s="34">
        <f>I45+J45</f>
        <v>694630.26</v>
      </c>
      <c r="L45" s="34"/>
      <c r="M45" s="34">
        <f t="shared" si="17"/>
        <v>694630.26</v>
      </c>
      <c r="N45" s="34">
        <v>694630.26</v>
      </c>
      <c r="O45" s="34">
        <v>694630.26</v>
      </c>
      <c r="P45" s="34"/>
      <c r="Q45" s="34"/>
      <c r="R45" s="34">
        <f t="shared" si="18"/>
        <v>694630.26</v>
      </c>
      <c r="S45" s="34">
        <v>694630.26</v>
      </c>
      <c r="T45" s="34">
        <f t="shared" si="2"/>
        <v>1</v>
      </c>
    </row>
    <row r="46" spans="1:20" ht="12.75">
      <c r="A46" s="67" t="s">
        <v>289</v>
      </c>
      <c r="B46" s="56" t="s">
        <v>290</v>
      </c>
      <c r="C46" s="47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>
        <v>421300</v>
      </c>
      <c r="R46" s="34">
        <f t="shared" si="18"/>
        <v>421300</v>
      </c>
      <c r="S46" s="34">
        <v>421300</v>
      </c>
      <c r="T46" s="34">
        <f t="shared" si="2"/>
        <v>1</v>
      </c>
    </row>
    <row r="47" spans="1:20" ht="25.5">
      <c r="A47" s="67" t="s">
        <v>291</v>
      </c>
      <c r="B47" s="69" t="s">
        <v>292</v>
      </c>
      <c r="C47" s="47"/>
      <c r="D47" s="34"/>
      <c r="E47" s="34"/>
      <c r="F47" s="34"/>
      <c r="G47" s="34"/>
      <c r="H47" s="34"/>
      <c r="I47" s="34"/>
      <c r="J47" s="34"/>
      <c r="K47" s="34"/>
      <c r="L47" s="34">
        <v>431700</v>
      </c>
      <c r="M47" s="34">
        <f t="shared" si="17"/>
        <v>431700</v>
      </c>
      <c r="N47" s="34">
        <v>431700</v>
      </c>
      <c r="O47" s="34">
        <v>431700</v>
      </c>
      <c r="P47" s="34"/>
      <c r="Q47" s="34"/>
      <c r="R47" s="34">
        <f t="shared" si="18"/>
        <v>431700</v>
      </c>
      <c r="S47" s="34">
        <v>431700</v>
      </c>
      <c r="T47" s="34">
        <f t="shared" si="2"/>
        <v>1</v>
      </c>
    </row>
    <row r="48" spans="1:20" ht="25.5">
      <c r="A48" s="67" t="s">
        <v>293</v>
      </c>
      <c r="B48" s="69" t="s">
        <v>294</v>
      </c>
      <c r="C48" s="4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>
        <v>680000</v>
      </c>
      <c r="R48" s="34">
        <f t="shared" si="18"/>
        <v>680000</v>
      </c>
      <c r="S48" s="34">
        <v>680000</v>
      </c>
      <c r="T48" s="34">
        <f t="shared" si="2"/>
        <v>1</v>
      </c>
    </row>
    <row r="49" spans="1:20" ht="12.75">
      <c r="A49" s="70" t="s">
        <v>295</v>
      </c>
      <c r="B49" s="57" t="s">
        <v>296</v>
      </c>
      <c r="C49" s="43"/>
      <c r="D49" s="58"/>
      <c r="E49" s="58"/>
      <c r="F49" s="58"/>
      <c r="G49" s="58"/>
      <c r="H49" s="58"/>
      <c r="I49" s="58">
        <f aca="true" t="shared" si="19" ref="I49:S49">I50</f>
        <v>568700</v>
      </c>
      <c r="J49" s="58">
        <f t="shared" si="19"/>
        <v>0</v>
      </c>
      <c r="K49" s="58">
        <f t="shared" si="19"/>
        <v>568700</v>
      </c>
      <c r="L49" s="58">
        <f t="shared" si="19"/>
        <v>0</v>
      </c>
      <c r="M49" s="58">
        <f t="shared" si="19"/>
        <v>568700</v>
      </c>
      <c r="N49" s="58">
        <f t="shared" si="19"/>
        <v>561332.63</v>
      </c>
      <c r="O49" s="58">
        <f t="shared" si="19"/>
        <v>568700</v>
      </c>
      <c r="P49" s="58">
        <f t="shared" si="19"/>
        <v>0</v>
      </c>
      <c r="Q49" s="58">
        <f t="shared" si="19"/>
        <v>0</v>
      </c>
      <c r="R49" s="58">
        <f t="shared" si="19"/>
        <v>568700</v>
      </c>
      <c r="S49" s="58">
        <f t="shared" si="19"/>
        <v>575394.03</v>
      </c>
      <c r="T49" s="34">
        <f t="shared" si="2"/>
        <v>1.0117707578688238</v>
      </c>
    </row>
    <row r="50" spans="1:20" ht="12.75">
      <c r="A50" s="67" t="s">
        <v>226</v>
      </c>
      <c r="B50" s="56" t="s">
        <v>225</v>
      </c>
      <c r="C50" s="47"/>
      <c r="D50" s="34"/>
      <c r="E50" s="34"/>
      <c r="F50" s="34"/>
      <c r="G50" s="34"/>
      <c r="H50" s="34"/>
      <c r="I50" s="34">
        <v>568700</v>
      </c>
      <c r="J50" s="34"/>
      <c r="K50" s="34">
        <f>I50+J50</f>
        <v>568700</v>
      </c>
      <c r="L50" s="34"/>
      <c r="M50" s="34">
        <f>K50+L50</f>
        <v>568700</v>
      </c>
      <c r="N50" s="34">
        <v>561332.63</v>
      </c>
      <c r="O50" s="34">
        <v>568700</v>
      </c>
      <c r="P50" s="34"/>
      <c r="Q50" s="34"/>
      <c r="R50" s="34">
        <f>M50+Q50</f>
        <v>568700</v>
      </c>
      <c r="S50" s="34">
        <v>575394.03</v>
      </c>
      <c r="T50" s="34">
        <f t="shared" si="2"/>
        <v>1.0117707578688238</v>
      </c>
    </row>
    <row r="51" spans="1:20" ht="12.75">
      <c r="A51" s="41"/>
      <c r="B51" s="41" t="s">
        <v>227</v>
      </c>
      <c r="C51" s="43">
        <f>C37+C38</f>
        <v>106256569</v>
      </c>
      <c r="D51" s="43">
        <f aca="true" t="shared" si="20" ref="D51:S51">D37+D38</f>
        <v>26788543</v>
      </c>
      <c r="E51" s="43">
        <f t="shared" si="20"/>
        <v>28549433</v>
      </c>
      <c r="F51" s="43">
        <f t="shared" si="20"/>
        <v>26076228</v>
      </c>
      <c r="G51" s="43">
        <f t="shared" si="20"/>
        <v>24842365</v>
      </c>
      <c r="H51" s="43">
        <f t="shared" si="20"/>
        <v>4800000</v>
      </c>
      <c r="I51" s="43">
        <f t="shared" si="20"/>
        <v>124903999.26</v>
      </c>
      <c r="J51" s="43">
        <f t="shared" si="20"/>
        <v>-200398</v>
      </c>
      <c r="K51" s="43">
        <f t="shared" si="20"/>
        <v>124703601.26</v>
      </c>
      <c r="L51" s="43">
        <f t="shared" si="20"/>
        <v>7096160</v>
      </c>
      <c r="M51" s="43">
        <f t="shared" si="20"/>
        <v>131799761.26</v>
      </c>
      <c r="N51" s="43">
        <f t="shared" si="20"/>
        <v>103184473.99</v>
      </c>
      <c r="O51" s="43">
        <f t="shared" si="20"/>
        <v>128155380.25999999</v>
      </c>
      <c r="P51" s="43">
        <f t="shared" si="20"/>
        <v>6440814.42</v>
      </c>
      <c r="Q51" s="43">
        <f t="shared" si="20"/>
        <v>-90347.04999999999</v>
      </c>
      <c r="R51" s="43">
        <f t="shared" si="20"/>
        <v>131709414.21000001</v>
      </c>
      <c r="S51" s="43">
        <f t="shared" si="20"/>
        <v>143335783.47</v>
      </c>
      <c r="T51" s="58">
        <f t="shared" si="2"/>
        <v>1.088272879579152</v>
      </c>
    </row>
    <row r="52" spans="1:3" ht="18">
      <c r="A52" s="4"/>
      <c r="C52" s="4"/>
    </row>
    <row r="53" spans="1:3" ht="18">
      <c r="A53" s="4"/>
      <c r="B53" s="4"/>
      <c r="C53" s="4"/>
    </row>
    <row r="54" spans="1:3" ht="18">
      <c r="A54" s="27"/>
      <c r="B54" s="4"/>
      <c r="C54" s="7"/>
    </row>
    <row r="55" spans="1:3" ht="18">
      <c r="A55" s="4"/>
      <c r="B55" s="27"/>
      <c r="C55" s="4"/>
    </row>
    <row r="56" spans="1:3" ht="18">
      <c r="A56" s="4"/>
      <c r="B56" s="4"/>
      <c r="C56" s="4"/>
    </row>
    <row r="57" spans="1:3" ht="18">
      <c r="A57" s="4"/>
      <c r="B57" s="4"/>
      <c r="C57" s="4"/>
    </row>
    <row r="58" ht="18">
      <c r="B58" s="4"/>
    </row>
    <row r="59" ht="12.75">
      <c r="B59" s="2"/>
    </row>
    <row r="60" ht="12.75">
      <c r="B60" s="2"/>
    </row>
  </sheetData>
  <sheetProtection/>
  <mergeCells count="4">
    <mergeCell ref="H1:I1"/>
    <mergeCell ref="K2:R2"/>
    <mergeCell ref="A3:C3"/>
    <mergeCell ref="A4:C4"/>
  </mergeCells>
  <printOptions/>
  <pageMargins left="0" right="0" top="0" bottom="0" header="0.31496062992125984" footer="0.31496062992125984"/>
  <pageSetup horizontalDpi="600" verticalDpi="600" orientation="portrait" paperSize="9" scale="74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D619"/>
  <sheetViews>
    <sheetView view="pageBreakPreview" zoomScaleSheetLayoutView="100" zoomScalePageLayoutView="0" workbookViewId="0" topLeftCell="A296">
      <selection activeCell="A1" sqref="A1:AC408"/>
    </sheetView>
  </sheetViews>
  <sheetFormatPr defaultColWidth="9.140625" defaultRowHeight="14.25" customHeight="1"/>
  <cols>
    <col min="1" max="1" width="49.57421875" style="0" customWidth="1"/>
    <col min="2" max="2" width="6.8515625" style="0" customWidth="1"/>
    <col min="3" max="3" width="5.00390625" style="0" customWidth="1"/>
    <col min="4" max="4" width="5.28125" style="0" customWidth="1"/>
    <col min="5" max="5" width="9.421875" style="0" customWidth="1"/>
    <col min="6" max="7" width="6.7109375" style="0" hidden="1" customWidth="1"/>
    <col min="8" max="8" width="9.28125" style="0" hidden="1" customWidth="1"/>
    <col min="9" max="9" width="17.7109375" style="0" hidden="1" customWidth="1"/>
    <col min="10" max="13" width="16.28125" style="0" hidden="1" customWidth="1"/>
    <col min="14" max="14" width="17.7109375" style="0" hidden="1" customWidth="1"/>
    <col min="15" max="15" width="15.57421875" style="0" hidden="1" customWidth="1"/>
    <col min="16" max="16" width="16.140625" style="0" hidden="1" customWidth="1"/>
    <col min="17" max="17" width="15.57421875" style="0" hidden="1" customWidth="1"/>
    <col min="18" max="18" width="17.140625" style="0" hidden="1" customWidth="1"/>
    <col min="19" max="26" width="15.7109375" style="0" hidden="1" customWidth="1"/>
    <col min="27" max="28" width="15.7109375" style="0" customWidth="1"/>
    <col min="29" max="29" width="11.57421875" style="0" customWidth="1"/>
    <col min="30" max="30" width="11.7109375" style="0" bestFit="1" customWidth="1"/>
  </cols>
  <sheetData>
    <row r="2" ht="14.25" customHeight="1">
      <c r="AA2" s="2" t="s">
        <v>299</v>
      </c>
    </row>
    <row r="3" ht="14.25" customHeight="1">
      <c r="AA3" s="2" t="s">
        <v>650</v>
      </c>
    </row>
    <row r="4" spans="1:27" ht="14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N4" s="2" t="s">
        <v>297</v>
      </c>
      <c r="O4" s="2" t="s">
        <v>297</v>
      </c>
      <c r="Q4" s="2" t="s">
        <v>298</v>
      </c>
      <c r="S4" s="2"/>
      <c r="U4" s="2" t="s">
        <v>299</v>
      </c>
      <c r="W4" s="2" t="s">
        <v>237</v>
      </c>
      <c r="Y4" s="2" t="s">
        <v>237</v>
      </c>
      <c r="AA4" s="2" t="s">
        <v>663</v>
      </c>
    </row>
    <row r="5" spans="1:25" ht="14.25" customHeight="1">
      <c r="A5" s="26"/>
      <c r="B5" s="26"/>
      <c r="C5" s="26"/>
      <c r="D5" s="26"/>
      <c r="E5" s="26"/>
      <c r="F5" s="26"/>
      <c r="G5" s="26"/>
      <c r="H5" s="26"/>
      <c r="I5" s="2" t="s">
        <v>300</v>
      </c>
      <c r="J5" s="26"/>
      <c r="K5" s="26"/>
      <c r="L5" s="26"/>
      <c r="N5" s="2"/>
      <c r="O5" s="2" t="s">
        <v>301</v>
      </c>
      <c r="Q5" s="2" t="s">
        <v>302</v>
      </c>
      <c r="S5" s="2"/>
      <c r="U5" s="2" t="s">
        <v>303</v>
      </c>
      <c r="W5" s="2" t="s">
        <v>304</v>
      </c>
      <c r="Y5" s="2" t="s">
        <v>305</v>
      </c>
    </row>
    <row r="6" spans="1:29" ht="33" customHeight="1">
      <c r="A6" s="229" t="s">
        <v>306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</row>
    <row r="7" spans="1:12" ht="14.25" customHeight="1">
      <c r="A7" s="72"/>
      <c r="B7" s="72"/>
      <c r="C7" s="72"/>
      <c r="D7" s="72"/>
      <c r="E7" s="72"/>
      <c r="F7" s="72"/>
      <c r="G7" s="72"/>
      <c r="H7" s="72"/>
      <c r="I7" s="72"/>
      <c r="J7" s="26"/>
      <c r="K7" s="26"/>
      <c r="L7" s="26"/>
    </row>
    <row r="8" spans="1:29" ht="68.25" customHeight="1">
      <c r="A8" s="73"/>
      <c r="B8" s="73" t="s">
        <v>0</v>
      </c>
      <c r="C8" s="73" t="s">
        <v>1</v>
      </c>
      <c r="D8" s="73" t="s">
        <v>2</v>
      </c>
      <c r="E8" s="73" t="s">
        <v>3</v>
      </c>
      <c r="F8" s="73" t="s">
        <v>4</v>
      </c>
      <c r="G8" s="73"/>
      <c r="H8" s="73"/>
      <c r="I8" s="74" t="s">
        <v>307</v>
      </c>
      <c r="J8" s="71" t="s">
        <v>169</v>
      </c>
      <c r="K8" s="71" t="s">
        <v>170</v>
      </c>
      <c r="L8" s="71" t="s">
        <v>171</v>
      </c>
      <c r="M8" s="75" t="s">
        <v>172</v>
      </c>
      <c r="N8" s="71" t="s">
        <v>193</v>
      </c>
      <c r="O8" s="76" t="s">
        <v>308</v>
      </c>
      <c r="P8" s="77" t="s">
        <v>309</v>
      </c>
      <c r="Q8" s="76" t="s">
        <v>310</v>
      </c>
      <c r="R8" s="71" t="s">
        <v>193</v>
      </c>
      <c r="S8" s="76" t="s">
        <v>310</v>
      </c>
      <c r="T8" s="77" t="s">
        <v>192</v>
      </c>
      <c r="U8" s="76" t="s">
        <v>310</v>
      </c>
      <c r="V8" s="77" t="s">
        <v>311</v>
      </c>
      <c r="W8" s="76" t="s">
        <v>312</v>
      </c>
      <c r="X8" s="77" t="s">
        <v>193</v>
      </c>
      <c r="Y8" s="76" t="s">
        <v>310</v>
      </c>
      <c r="Z8" s="71" t="s">
        <v>193</v>
      </c>
      <c r="AA8" s="76" t="s">
        <v>310</v>
      </c>
      <c r="AB8" s="76" t="s">
        <v>313</v>
      </c>
      <c r="AC8" s="78" t="s">
        <v>314</v>
      </c>
    </row>
    <row r="9" spans="1:29" ht="14.25" customHeight="1">
      <c r="A9" s="79" t="s">
        <v>6</v>
      </c>
      <c r="B9" s="80" t="s">
        <v>5</v>
      </c>
      <c r="C9" s="80" t="s">
        <v>7</v>
      </c>
      <c r="D9" s="80"/>
      <c r="E9" s="80"/>
      <c r="F9" s="80"/>
      <c r="G9" s="80"/>
      <c r="H9" s="81"/>
      <c r="I9" s="82" t="e">
        <f aca="true" t="shared" si="0" ref="I9:T9">I10+I15+I47+I116</f>
        <v>#REF!</v>
      </c>
      <c r="J9" s="82" t="e">
        <f t="shared" si="0"/>
        <v>#REF!</v>
      </c>
      <c r="K9" s="82" t="e">
        <f t="shared" si="0"/>
        <v>#REF!</v>
      </c>
      <c r="L9" s="82" t="e">
        <f t="shared" si="0"/>
        <v>#REF!</v>
      </c>
      <c r="M9" s="82" t="e">
        <f t="shared" si="0"/>
        <v>#REF!</v>
      </c>
      <c r="N9" s="82" t="e">
        <f t="shared" si="0"/>
        <v>#REF!</v>
      </c>
      <c r="O9" s="82" t="e">
        <f t="shared" si="0"/>
        <v>#REF!</v>
      </c>
      <c r="P9" s="82" t="e">
        <f t="shared" si="0"/>
        <v>#REF!</v>
      </c>
      <c r="Q9" s="82" t="e">
        <f t="shared" si="0"/>
        <v>#REF!</v>
      </c>
      <c r="R9" s="82" t="e">
        <f t="shared" si="0"/>
        <v>#REF!</v>
      </c>
      <c r="S9" s="82" t="e">
        <f t="shared" si="0"/>
        <v>#REF!</v>
      </c>
      <c r="T9" s="82" t="e">
        <f t="shared" si="0"/>
        <v>#REF!</v>
      </c>
      <c r="U9" s="82" t="e">
        <f aca="true" t="shared" si="1" ref="U9:AA9">U10+U15+U47+U116+U113</f>
        <v>#REF!</v>
      </c>
      <c r="V9" s="82" t="e">
        <f t="shared" si="1"/>
        <v>#REF!</v>
      </c>
      <c r="W9" s="82" t="e">
        <f t="shared" si="1"/>
        <v>#REF!</v>
      </c>
      <c r="X9" s="82" t="e">
        <f t="shared" si="1"/>
        <v>#REF!</v>
      </c>
      <c r="Y9" s="82">
        <f t="shared" si="1"/>
        <v>60889206.580000006</v>
      </c>
      <c r="Z9" s="82">
        <f t="shared" si="1"/>
        <v>816788.75</v>
      </c>
      <c r="AA9" s="82">
        <f t="shared" si="1"/>
        <v>61705995.33</v>
      </c>
      <c r="AB9" s="82">
        <f>AB10+AB15+AB47+AB116+AB113</f>
        <v>52649200.230000004</v>
      </c>
      <c r="AC9" s="8">
        <f>AB9/AA9</f>
        <v>0.8532266589078615</v>
      </c>
    </row>
    <row r="10" spans="1:29" ht="14.25" customHeight="1">
      <c r="A10" s="13" t="s">
        <v>315</v>
      </c>
      <c r="B10" s="14" t="s">
        <v>5</v>
      </c>
      <c r="C10" s="14" t="s">
        <v>7</v>
      </c>
      <c r="D10" s="14" t="s">
        <v>8</v>
      </c>
      <c r="E10" s="14"/>
      <c r="F10" s="14"/>
      <c r="G10" s="14"/>
      <c r="H10" s="9"/>
      <c r="I10" s="83">
        <f>I11</f>
        <v>1994383.03</v>
      </c>
      <c r="J10" s="83">
        <f>J11</f>
        <v>460242.24</v>
      </c>
      <c r="K10" s="83">
        <f>K11</f>
        <v>460242.24</v>
      </c>
      <c r="L10" s="83">
        <f>L11</f>
        <v>613656.32</v>
      </c>
      <c r="M10" s="83">
        <f>M11</f>
        <v>460242.23</v>
      </c>
      <c r="N10" s="8"/>
      <c r="O10" s="84">
        <v>1994383.03</v>
      </c>
      <c r="P10" s="84"/>
      <c r="Q10" s="84">
        <f>Q11</f>
        <v>1994383.03</v>
      </c>
      <c r="R10" s="8"/>
      <c r="S10" s="85">
        <v>1994383.03</v>
      </c>
      <c r="T10" s="8"/>
      <c r="U10" s="84">
        <v>1994383.03</v>
      </c>
      <c r="V10" s="10"/>
      <c r="W10" s="84">
        <v>1994383.03</v>
      </c>
      <c r="X10" s="8"/>
      <c r="Y10" s="84">
        <f>Y11</f>
        <v>2066779.03</v>
      </c>
      <c r="Z10" s="84">
        <f>Z11</f>
        <v>0</v>
      </c>
      <c r="AA10" s="84">
        <f>AA11</f>
        <v>2066779.03</v>
      </c>
      <c r="AB10" s="84">
        <f>AB11</f>
        <v>2036184.95</v>
      </c>
      <c r="AC10" s="8">
        <f aca="true" t="shared" si="2" ref="AC10:AC74">AB10/AA10</f>
        <v>0.9851972177209481</v>
      </c>
    </row>
    <row r="11" spans="1:29" ht="14.25" customHeight="1">
      <c r="A11" s="15" t="s">
        <v>9</v>
      </c>
      <c r="B11" s="16" t="s">
        <v>5</v>
      </c>
      <c r="C11" s="16" t="s">
        <v>7</v>
      </c>
      <c r="D11" s="16" t="s">
        <v>8</v>
      </c>
      <c r="E11" s="16" t="s">
        <v>10</v>
      </c>
      <c r="F11" s="16"/>
      <c r="G11" s="16"/>
      <c r="H11" s="9"/>
      <c r="I11" s="86">
        <f>I13+I14</f>
        <v>1994383.03</v>
      </c>
      <c r="J11" s="86">
        <f>J13+J14</f>
        <v>460242.24</v>
      </c>
      <c r="K11" s="86">
        <f>K13+K14</f>
        <v>460242.24</v>
      </c>
      <c r="L11" s="86">
        <f>L13+L14</f>
        <v>613656.32</v>
      </c>
      <c r="M11" s="86">
        <f>M13+M14</f>
        <v>460242.23</v>
      </c>
      <c r="N11" s="8"/>
      <c r="O11" s="85">
        <v>1994383.03</v>
      </c>
      <c r="P11" s="8"/>
      <c r="Q11" s="85">
        <v>1994383.03</v>
      </c>
      <c r="R11" s="8"/>
      <c r="S11" s="85">
        <v>1994383.03</v>
      </c>
      <c r="T11" s="8"/>
      <c r="U11" s="85">
        <v>1994383.03</v>
      </c>
      <c r="V11" s="8"/>
      <c r="W11" s="85">
        <f>SUM(W13:W14)</f>
        <v>2066779.03</v>
      </c>
      <c r="X11" s="85">
        <f>SUM(X13:X14)</f>
        <v>0</v>
      </c>
      <c r="Y11" s="85">
        <f>SUM(Y13:Y14)</f>
        <v>2066779.03</v>
      </c>
      <c r="Z11" s="8"/>
      <c r="AA11" s="85">
        <f>Y11+Z11</f>
        <v>2066779.03</v>
      </c>
      <c r="AB11" s="85">
        <f>SUM(AB13:AB14)</f>
        <v>2036184.95</v>
      </c>
      <c r="AC11" s="8">
        <f t="shared" si="2"/>
        <v>0.9851972177209481</v>
      </c>
    </row>
    <row r="12" spans="1:29" ht="14.25" customHeight="1" hidden="1">
      <c r="A12" s="15" t="s">
        <v>316</v>
      </c>
      <c r="B12" s="16" t="s">
        <v>5</v>
      </c>
      <c r="C12" s="16" t="s">
        <v>7</v>
      </c>
      <c r="D12" s="16" t="s">
        <v>8</v>
      </c>
      <c r="E12" s="16" t="s">
        <v>10</v>
      </c>
      <c r="F12" s="16" t="s">
        <v>317</v>
      </c>
      <c r="G12" s="16"/>
      <c r="H12" s="9"/>
      <c r="I12" s="86">
        <f>I13+I14</f>
        <v>1994383.03</v>
      </c>
      <c r="J12" s="8"/>
      <c r="K12" s="8"/>
      <c r="L12" s="8"/>
      <c r="M12" s="85"/>
      <c r="N12" s="8"/>
      <c r="O12" s="85">
        <v>1994383.03</v>
      </c>
      <c r="P12" s="8"/>
      <c r="Q12" s="85">
        <v>1994383.03</v>
      </c>
      <c r="R12" s="8"/>
      <c r="S12" s="85">
        <v>1994383.03</v>
      </c>
      <c r="T12" s="8"/>
      <c r="U12" s="85">
        <v>1994383.03</v>
      </c>
      <c r="V12" s="8"/>
      <c r="W12" s="85">
        <v>1994383.03</v>
      </c>
      <c r="X12" s="8"/>
      <c r="Y12" s="85">
        <v>1994383.03</v>
      </c>
      <c r="Z12" s="8"/>
      <c r="AA12" s="85">
        <f>Y12+Z12</f>
        <v>1994383.03</v>
      </c>
      <c r="AB12" s="85"/>
      <c r="AC12" s="8">
        <f t="shared" si="2"/>
        <v>0</v>
      </c>
    </row>
    <row r="13" spans="1:29" ht="14.25" customHeight="1" hidden="1">
      <c r="A13" s="15" t="s">
        <v>13</v>
      </c>
      <c r="B13" s="19" t="s">
        <v>5</v>
      </c>
      <c r="C13" s="19" t="s">
        <v>7</v>
      </c>
      <c r="D13" s="19" t="s">
        <v>8</v>
      </c>
      <c r="E13" s="19" t="s">
        <v>10</v>
      </c>
      <c r="F13" s="19" t="s">
        <v>317</v>
      </c>
      <c r="G13" s="19" t="s">
        <v>14</v>
      </c>
      <c r="H13" s="87"/>
      <c r="I13" s="88">
        <v>1531784.2</v>
      </c>
      <c r="J13" s="8">
        <v>353488.66</v>
      </c>
      <c r="K13" s="8">
        <v>353488.66</v>
      </c>
      <c r="L13" s="8">
        <v>471318.22</v>
      </c>
      <c r="M13" s="85">
        <v>353488.66</v>
      </c>
      <c r="N13" s="8"/>
      <c r="O13" s="85">
        <v>1531784.2</v>
      </c>
      <c r="P13" s="8"/>
      <c r="Q13" s="85">
        <v>1531784.2</v>
      </c>
      <c r="R13" s="8"/>
      <c r="S13" s="85">
        <v>1531784.2</v>
      </c>
      <c r="T13" s="8"/>
      <c r="U13" s="85">
        <v>1531784.2</v>
      </c>
      <c r="V13" s="8"/>
      <c r="W13" s="85">
        <v>1754180.2</v>
      </c>
      <c r="X13" s="8"/>
      <c r="Y13" s="85">
        <f>W13+X13</f>
        <v>1754180.2</v>
      </c>
      <c r="Z13" s="8"/>
      <c r="AA13" s="85">
        <f>Y13+Z13</f>
        <v>1754180.2</v>
      </c>
      <c r="AB13" s="85">
        <v>1754180.2</v>
      </c>
      <c r="AC13" s="8">
        <f t="shared" si="2"/>
        <v>1</v>
      </c>
    </row>
    <row r="14" spans="1:29" ht="14.25" customHeight="1" hidden="1">
      <c r="A14" s="15" t="s">
        <v>15</v>
      </c>
      <c r="B14" s="19" t="s">
        <v>5</v>
      </c>
      <c r="C14" s="19" t="s">
        <v>7</v>
      </c>
      <c r="D14" s="19" t="s">
        <v>8</v>
      </c>
      <c r="E14" s="19" t="s">
        <v>10</v>
      </c>
      <c r="F14" s="19" t="s">
        <v>317</v>
      </c>
      <c r="G14" s="19" t="s">
        <v>16</v>
      </c>
      <c r="H14" s="87"/>
      <c r="I14" s="88">
        <v>462598.83</v>
      </c>
      <c r="J14" s="8">
        <v>106753.58</v>
      </c>
      <c r="K14" s="8">
        <v>106753.58</v>
      </c>
      <c r="L14" s="8">
        <v>142338.1</v>
      </c>
      <c r="M14" s="85">
        <v>106753.57</v>
      </c>
      <c r="N14" s="8"/>
      <c r="O14" s="85">
        <v>462598.83</v>
      </c>
      <c r="P14" s="8"/>
      <c r="Q14" s="85">
        <v>462598.83</v>
      </c>
      <c r="R14" s="8"/>
      <c r="S14" s="85">
        <v>462598.83</v>
      </c>
      <c r="T14" s="8"/>
      <c r="U14" s="85">
        <v>462598.83</v>
      </c>
      <c r="V14" s="8"/>
      <c r="W14" s="85">
        <v>312598.83</v>
      </c>
      <c r="X14" s="8"/>
      <c r="Y14" s="85">
        <f>W14+X14</f>
        <v>312598.83</v>
      </c>
      <c r="Z14" s="8"/>
      <c r="AA14" s="85">
        <f>Y14+Z14</f>
        <v>312598.83</v>
      </c>
      <c r="AB14" s="85">
        <v>282004.75</v>
      </c>
      <c r="AC14" s="8">
        <f t="shared" si="2"/>
        <v>0.9021298960076082</v>
      </c>
    </row>
    <row r="15" spans="1:29" ht="14.25" customHeight="1">
      <c r="A15" s="13" t="s">
        <v>318</v>
      </c>
      <c r="B15" s="89" t="s">
        <v>5</v>
      </c>
      <c r="C15" s="89" t="s">
        <v>7</v>
      </c>
      <c r="D15" s="89" t="s">
        <v>17</v>
      </c>
      <c r="E15" s="89"/>
      <c r="F15" s="89"/>
      <c r="G15" s="89"/>
      <c r="H15" s="87"/>
      <c r="I15" s="90" t="e">
        <f>I19+I21+I26+I28+#REF!+I34+I44+I42+I39+I30</f>
        <v>#REF!</v>
      </c>
      <c r="J15" s="90" t="e">
        <f>J19+J21+J26+J28+#REF!+J34+J44+J42+J39+J30</f>
        <v>#REF!</v>
      </c>
      <c r="K15" s="90" t="e">
        <f>K19+K21+K26+K28+#REF!+K34+K44+K42+K39+K30</f>
        <v>#REF!</v>
      </c>
      <c r="L15" s="90" t="e">
        <f>L19+L21+L26+L28+#REF!+L34+L44+L42+L39+L30</f>
        <v>#REF!</v>
      </c>
      <c r="M15" s="90" t="e">
        <f>M19+M21+M26+M28+#REF!+M34+M44+M42+M39+M30</f>
        <v>#REF!</v>
      </c>
      <c r="N15" s="90" t="e">
        <f>N19+N21+N26+N28+#REF!+N34+N44+N42+N39+N30</f>
        <v>#REF!</v>
      </c>
      <c r="O15" s="90" t="e">
        <f>O19+O21+O26+O28+#REF!+O34+O44+O42+O39+O30</f>
        <v>#REF!</v>
      </c>
      <c r="P15" s="90" t="e">
        <f>P19+P21+P26+P28+#REF!+P34+P44+P42+P39+P30</f>
        <v>#REF!</v>
      </c>
      <c r="Q15" s="90" t="e">
        <f>Q19+Q21+Q26+Q28+#REF!+Q34+Q44+Q42+Q39+Q30</f>
        <v>#REF!</v>
      </c>
      <c r="R15" s="90" t="e">
        <f>R19+R21+R26+R28+#REF!+R34+R44+R42+R39+R30</f>
        <v>#REF!</v>
      </c>
      <c r="S15" s="90" t="e">
        <f>S19+S21+S26+S28+#REF!+S34+S44+S42+S39+S30</f>
        <v>#REF!</v>
      </c>
      <c r="T15" s="90" t="e">
        <f>T19+T21+T26+T28+#REF!+T34+T44+T42+T39+T30</f>
        <v>#REF!</v>
      </c>
      <c r="U15" s="90" t="e">
        <f>U19+U21+U26+U28+#REF!+U34+U44+U42+U39+U30</f>
        <v>#REF!</v>
      </c>
      <c r="V15" s="90" t="e">
        <f>V19+V21+V26+V28+#REF!+V34+V44+V42+V39+V30</f>
        <v>#REF!</v>
      </c>
      <c r="W15" s="90" t="e">
        <f>W19+W21+W26+W28+#REF!+W34+W44+W42+W39+W30</f>
        <v>#REF!</v>
      </c>
      <c r="X15" s="90" t="e">
        <f>X19+X21+X26+X28+#REF!+X34+X44+X42+X39+X30</f>
        <v>#REF!</v>
      </c>
      <c r="Y15" s="90">
        <f>Y19+Y21+Y26+Y28+Y34+Y44+Y42+Y39+Y30</f>
        <v>2395734.07</v>
      </c>
      <c r="Z15" s="90">
        <f>Z19+Z21+Z26+Z28+Z34+Z44+Z42+Z39+Z30</f>
        <v>73000</v>
      </c>
      <c r="AA15" s="90">
        <f>AA19+AA21+AA26+AA28+AA34+AA44+AA42+AA39+AA30</f>
        <v>2468734.07</v>
      </c>
      <c r="AB15" s="90">
        <f>AB19+AB21+AB26+AB28+AB34+AB44+AB42+AB39+AB30</f>
        <v>2358878.73</v>
      </c>
      <c r="AC15" s="8">
        <f t="shared" si="2"/>
        <v>0.9555013472957823</v>
      </c>
    </row>
    <row r="16" spans="1:29" ht="14.25" customHeight="1" hidden="1">
      <c r="A16" s="15" t="s">
        <v>319</v>
      </c>
      <c r="B16" s="19" t="s">
        <v>5</v>
      </c>
      <c r="C16" s="19" t="s">
        <v>7</v>
      </c>
      <c r="D16" s="19" t="s">
        <v>17</v>
      </c>
      <c r="E16" s="19" t="s">
        <v>18</v>
      </c>
      <c r="F16" s="19"/>
      <c r="G16" s="19"/>
      <c r="H16" s="87"/>
      <c r="I16" s="91" t="e">
        <f aca="true" t="shared" si="3" ref="I16:O16">I19+I21+I26+I28+I30+I34+I39+I42+I44</f>
        <v>#REF!</v>
      </c>
      <c r="J16" s="91" t="e">
        <f t="shared" si="3"/>
        <v>#REF!</v>
      </c>
      <c r="K16" s="91" t="e">
        <f t="shared" si="3"/>
        <v>#REF!</v>
      </c>
      <c r="L16" s="91" t="e">
        <f t="shared" si="3"/>
        <v>#REF!</v>
      </c>
      <c r="M16" s="91" t="e">
        <f t="shared" si="3"/>
        <v>#REF!</v>
      </c>
      <c r="N16" s="91" t="e">
        <f t="shared" si="3"/>
        <v>#REF!</v>
      </c>
      <c r="O16" s="91" t="e">
        <f t="shared" si="3"/>
        <v>#REF!</v>
      </c>
      <c r="P16" s="8"/>
      <c r="Q16" s="85">
        <v>2310060.98</v>
      </c>
      <c r="R16" s="8"/>
      <c r="S16" s="85">
        <v>2310060.98</v>
      </c>
      <c r="T16" s="8"/>
      <c r="U16" s="85">
        <v>2310060.98</v>
      </c>
      <c r="V16" s="8"/>
      <c r="W16" s="85"/>
      <c r="X16" s="8"/>
      <c r="Y16" s="85"/>
      <c r="Z16" s="8"/>
      <c r="AA16" s="85"/>
      <c r="AB16" s="85"/>
      <c r="AC16" s="8" t="e">
        <f t="shared" si="2"/>
        <v>#DIV/0!</v>
      </c>
    </row>
    <row r="17" spans="1:29" ht="14.25" customHeight="1" hidden="1">
      <c r="A17" s="15" t="s">
        <v>316</v>
      </c>
      <c r="B17" s="19" t="s">
        <v>5</v>
      </c>
      <c r="C17" s="19" t="s">
        <v>7</v>
      </c>
      <c r="D17" s="19" t="s">
        <v>17</v>
      </c>
      <c r="E17" s="19" t="s">
        <v>18</v>
      </c>
      <c r="F17" s="19" t="s">
        <v>317</v>
      </c>
      <c r="G17" s="19"/>
      <c r="H17" s="87"/>
      <c r="I17" s="91">
        <f>I19</f>
        <v>1304105.98</v>
      </c>
      <c r="J17" s="8"/>
      <c r="K17" s="8"/>
      <c r="L17" s="8"/>
      <c r="M17" s="85"/>
      <c r="N17" s="8"/>
      <c r="O17" s="85">
        <v>1304105.98</v>
      </c>
      <c r="P17" s="8"/>
      <c r="Q17" s="85">
        <v>1304105.98</v>
      </c>
      <c r="R17" s="8"/>
      <c r="S17" s="85">
        <v>1304105.98</v>
      </c>
      <c r="T17" s="8"/>
      <c r="U17" s="85">
        <v>1304105.98</v>
      </c>
      <c r="V17" s="8"/>
      <c r="W17" s="85"/>
      <c r="X17" s="8"/>
      <c r="Y17" s="85"/>
      <c r="Z17" s="8"/>
      <c r="AA17" s="85"/>
      <c r="AB17" s="85"/>
      <c r="AC17" s="8" t="e">
        <f t="shared" si="2"/>
        <v>#DIV/0!</v>
      </c>
    </row>
    <row r="18" spans="1:29" ht="14.25" customHeight="1">
      <c r="A18" s="15" t="s">
        <v>548</v>
      </c>
      <c r="B18" s="19" t="s">
        <v>5</v>
      </c>
      <c r="C18" s="19" t="s">
        <v>7</v>
      </c>
      <c r="D18" s="19" t="s">
        <v>17</v>
      </c>
      <c r="E18" s="19" t="s">
        <v>18</v>
      </c>
      <c r="F18" s="19"/>
      <c r="G18" s="19"/>
      <c r="H18" s="87"/>
      <c r="I18" s="91"/>
      <c r="J18" s="8"/>
      <c r="K18" s="8"/>
      <c r="L18" s="8"/>
      <c r="M18" s="85"/>
      <c r="N18" s="8"/>
      <c r="O18" s="85"/>
      <c r="P18" s="8"/>
      <c r="Q18" s="85"/>
      <c r="R18" s="8"/>
      <c r="S18" s="85"/>
      <c r="T18" s="8"/>
      <c r="U18" s="85"/>
      <c r="V18" s="8"/>
      <c r="W18" s="85"/>
      <c r="X18" s="8"/>
      <c r="Y18" s="85"/>
      <c r="Z18" s="8"/>
      <c r="AA18" s="85">
        <v>2468734.07</v>
      </c>
      <c r="AB18" s="85">
        <v>2358878.73</v>
      </c>
      <c r="AC18" s="8">
        <v>0.96</v>
      </c>
    </row>
    <row r="19" spans="1:29" ht="14.25" customHeight="1" hidden="1">
      <c r="A19" s="15" t="s">
        <v>13</v>
      </c>
      <c r="B19" s="19" t="s">
        <v>5</v>
      </c>
      <c r="C19" s="19" t="s">
        <v>7</v>
      </c>
      <c r="D19" s="19" t="s">
        <v>17</v>
      </c>
      <c r="E19" s="19" t="s">
        <v>18</v>
      </c>
      <c r="F19" s="19" t="s">
        <v>317</v>
      </c>
      <c r="G19" s="19" t="s">
        <v>14</v>
      </c>
      <c r="H19" s="19"/>
      <c r="I19" s="88">
        <f>SUM(J19:M19)</f>
        <v>1304105.98</v>
      </c>
      <c r="J19" s="8">
        <v>301006.08</v>
      </c>
      <c r="K19" s="8">
        <v>301006.08</v>
      </c>
      <c r="L19" s="8">
        <v>551590.78</v>
      </c>
      <c r="M19" s="85">
        <v>150503.04</v>
      </c>
      <c r="N19" s="8"/>
      <c r="O19" s="85">
        <v>1304105.98</v>
      </c>
      <c r="P19" s="8"/>
      <c r="Q19" s="85">
        <v>1304105.98</v>
      </c>
      <c r="R19" s="8"/>
      <c r="S19" s="85">
        <v>1304105.98</v>
      </c>
      <c r="T19" s="8"/>
      <c r="U19" s="85">
        <v>1304105.98</v>
      </c>
      <c r="V19" s="8"/>
      <c r="W19" s="85">
        <v>1304105.98</v>
      </c>
      <c r="X19" s="8"/>
      <c r="Y19" s="85">
        <v>1304105.98</v>
      </c>
      <c r="Z19" s="8"/>
      <c r="AA19" s="85">
        <f>Y19+Z19</f>
        <v>1304105.98</v>
      </c>
      <c r="AB19" s="85">
        <v>1304105.98</v>
      </c>
      <c r="AC19" s="8">
        <f t="shared" si="2"/>
        <v>1</v>
      </c>
    </row>
    <row r="20" spans="1:29" ht="14.25" customHeight="1" hidden="1">
      <c r="A20" s="15" t="s">
        <v>320</v>
      </c>
      <c r="B20" s="19" t="s">
        <v>5</v>
      </c>
      <c r="C20" s="19" t="s">
        <v>7</v>
      </c>
      <c r="D20" s="19" t="s">
        <v>17</v>
      </c>
      <c r="E20" s="19" t="s">
        <v>18</v>
      </c>
      <c r="F20" s="19" t="s">
        <v>321</v>
      </c>
      <c r="G20" s="19"/>
      <c r="H20" s="19"/>
      <c r="I20" s="88">
        <f>I21</f>
        <v>204900</v>
      </c>
      <c r="J20" s="8"/>
      <c r="K20" s="8"/>
      <c r="L20" s="8"/>
      <c r="M20" s="85"/>
      <c r="N20" s="8"/>
      <c r="O20" s="85">
        <v>204900</v>
      </c>
      <c r="P20" s="8"/>
      <c r="Q20" s="85">
        <v>204900</v>
      </c>
      <c r="R20" s="8"/>
      <c r="S20" s="85">
        <v>204900</v>
      </c>
      <c r="T20" s="8"/>
      <c r="U20" s="85"/>
      <c r="V20" s="8"/>
      <c r="W20" s="85"/>
      <c r="X20" s="8"/>
      <c r="Y20" s="85"/>
      <c r="Z20" s="8"/>
      <c r="AA20" s="85"/>
      <c r="AB20" s="85"/>
      <c r="AC20" s="8" t="e">
        <f t="shared" si="2"/>
        <v>#DIV/0!</v>
      </c>
    </row>
    <row r="21" spans="1:29" ht="14.25" customHeight="1" hidden="1">
      <c r="A21" s="15" t="s">
        <v>19</v>
      </c>
      <c r="B21" s="19" t="s">
        <v>5</v>
      </c>
      <c r="C21" s="19" t="s">
        <v>7</v>
      </c>
      <c r="D21" s="19" t="s">
        <v>17</v>
      </c>
      <c r="E21" s="19" t="s">
        <v>18</v>
      </c>
      <c r="F21" s="19"/>
      <c r="G21" s="19" t="s">
        <v>20</v>
      </c>
      <c r="H21" s="19"/>
      <c r="I21" s="92">
        <f>I22+I23</f>
        <v>204900</v>
      </c>
      <c r="J21" s="93">
        <f>J22+J23</f>
        <v>100000</v>
      </c>
      <c r="K21" s="93">
        <f>K22+K23</f>
        <v>4900</v>
      </c>
      <c r="L21" s="93">
        <f>L22+L23</f>
        <v>100000</v>
      </c>
      <c r="M21" s="93">
        <f>M22+M23</f>
        <v>0</v>
      </c>
      <c r="N21" s="8"/>
      <c r="O21" s="85">
        <f>O22+O23</f>
        <v>204900</v>
      </c>
      <c r="P21" s="85">
        <f>P22+P23</f>
        <v>-2525</v>
      </c>
      <c r="Q21" s="85">
        <f>Q22+Q23</f>
        <v>202375</v>
      </c>
      <c r="R21" s="8"/>
      <c r="S21" s="85">
        <v>202375</v>
      </c>
      <c r="T21" s="8"/>
      <c r="U21" s="85">
        <f aca="true" t="shared" si="4" ref="U21:AB21">U22+U23+U25</f>
        <v>202375</v>
      </c>
      <c r="V21" s="85">
        <f t="shared" si="4"/>
        <v>13246</v>
      </c>
      <c r="W21" s="85">
        <f t="shared" si="4"/>
        <v>215621</v>
      </c>
      <c r="X21" s="85">
        <f t="shared" si="4"/>
        <v>-98650</v>
      </c>
      <c r="Y21" s="85">
        <f t="shared" si="4"/>
        <v>84572.2</v>
      </c>
      <c r="Z21" s="85">
        <f t="shared" si="4"/>
        <v>0</v>
      </c>
      <c r="AA21" s="85">
        <f t="shared" si="4"/>
        <v>84572.2</v>
      </c>
      <c r="AB21" s="85">
        <f t="shared" si="4"/>
        <v>71326.2</v>
      </c>
      <c r="AC21" s="8">
        <f t="shared" si="2"/>
        <v>0.8433764286609547</v>
      </c>
    </row>
    <row r="22" spans="1:29" ht="14.25" customHeight="1" hidden="1">
      <c r="A22" s="12" t="s">
        <v>21</v>
      </c>
      <c r="B22" s="22" t="s">
        <v>5</v>
      </c>
      <c r="C22" s="22" t="s">
        <v>7</v>
      </c>
      <c r="D22" s="22" t="s">
        <v>17</v>
      </c>
      <c r="E22" s="22" t="s">
        <v>18</v>
      </c>
      <c r="F22" s="22" t="s">
        <v>321</v>
      </c>
      <c r="G22" s="22" t="s">
        <v>20</v>
      </c>
      <c r="H22" s="22" t="s">
        <v>22</v>
      </c>
      <c r="I22" s="88">
        <f>SUM(J22:L22)</f>
        <v>200000</v>
      </c>
      <c r="J22" s="8">
        <v>100000</v>
      </c>
      <c r="K22" s="8"/>
      <c r="L22" s="8">
        <v>100000</v>
      </c>
      <c r="M22" s="85"/>
      <c r="N22" s="8"/>
      <c r="O22" s="85">
        <v>200000</v>
      </c>
      <c r="P22" s="8">
        <v>-2525</v>
      </c>
      <c r="Q22" s="85">
        <f>O22+P22</f>
        <v>197475</v>
      </c>
      <c r="R22" s="8"/>
      <c r="S22" s="85">
        <v>197475</v>
      </c>
      <c r="T22" s="8"/>
      <c r="U22" s="85">
        <v>197475</v>
      </c>
      <c r="V22" s="8"/>
      <c r="W22" s="85">
        <v>197475</v>
      </c>
      <c r="X22" s="8">
        <v>-98650</v>
      </c>
      <c r="Y22" s="85">
        <v>71326.2</v>
      </c>
      <c r="Z22" s="17"/>
      <c r="AA22" s="85">
        <f>Y22+Z22</f>
        <v>71326.2</v>
      </c>
      <c r="AB22" s="85">
        <v>71326.2</v>
      </c>
      <c r="AC22" s="8">
        <f t="shared" si="2"/>
        <v>1</v>
      </c>
    </row>
    <row r="23" spans="1:29" ht="14.25" customHeight="1" hidden="1">
      <c r="A23" s="12" t="s">
        <v>23</v>
      </c>
      <c r="B23" s="22" t="s">
        <v>5</v>
      </c>
      <c r="C23" s="22" t="s">
        <v>7</v>
      </c>
      <c r="D23" s="22" t="s">
        <v>17</v>
      </c>
      <c r="E23" s="22" t="s">
        <v>18</v>
      </c>
      <c r="F23" s="22" t="s">
        <v>321</v>
      </c>
      <c r="G23" s="22" t="s">
        <v>20</v>
      </c>
      <c r="H23" s="22" t="s">
        <v>24</v>
      </c>
      <c r="I23" s="88">
        <v>4900</v>
      </c>
      <c r="J23" s="8"/>
      <c r="K23" s="8">
        <v>4900</v>
      </c>
      <c r="L23" s="8"/>
      <c r="M23" s="85"/>
      <c r="N23" s="8"/>
      <c r="O23" s="85">
        <v>4900</v>
      </c>
      <c r="P23" s="8"/>
      <c r="Q23" s="85">
        <v>4900</v>
      </c>
      <c r="R23" s="8"/>
      <c r="S23" s="85">
        <v>4900</v>
      </c>
      <c r="T23" s="8"/>
      <c r="U23" s="85">
        <v>4900</v>
      </c>
      <c r="V23" s="8"/>
      <c r="W23" s="85">
        <v>4900</v>
      </c>
      <c r="X23" s="8"/>
      <c r="Y23" s="85">
        <v>0</v>
      </c>
      <c r="Z23" s="17"/>
      <c r="AA23" s="85">
        <f>Y23+Z23</f>
        <v>0</v>
      </c>
      <c r="AB23" s="85"/>
      <c r="AC23" s="8" t="e">
        <f t="shared" si="2"/>
        <v>#DIV/0!</v>
      </c>
    </row>
    <row r="24" spans="1:29" ht="14.25" customHeight="1" hidden="1">
      <c r="A24" s="15" t="s">
        <v>316</v>
      </c>
      <c r="B24" s="19" t="s">
        <v>5</v>
      </c>
      <c r="C24" s="19" t="s">
        <v>7</v>
      </c>
      <c r="D24" s="19" t="s">
        <v>17</v>
      </c>
      <c r="E24" s="19" t="s">
        <v>18</v>
      </c>
      <c r="F24" s="19" t="s">
        <v>317</v>
      </c>
      <c r="G24" s="19"/>
      <c r="H24" s="19"/>
      <c r="I24" s="88">
        <f>I26</f>
        <v>393839.99999999994</v>
      </c>
      <c r="J24" s="8"/>
      <c r="K24" s="8"/>
      <c r="L24" s="8"/>
      <c r="M24" s="85"/>
      <c r="N24" s="8"/>
      <c r="O24" s="85">
        <v>393839.99999999994</v>
      </c>
      <c r="P24" s="8"/>
      <c r="Q24" s="85">
        <v>393839.99999999994</v>
      </c>
      <c r="R24" s="8"/>
      <c r="S24" s="85">
        <v>393839.99999999994</v>
      </c>
      <c r="T24" s="8"/>
      <c r="U24" s="85">
        <v>393839.99999999994</v>
      </c>
      <c r="V24" s="8"/>
      <c r="W24" s="85"/>
      <c r="X24" s="8"/>
      <c r="Y24" s="85"/>
      <c r="Z24" s="8"/>
      <c r="AA24" s="85">
        <f>Y24+Z24</f>
        <v>0</v>
      </c>
      <c r="AB24" s="85"/>
      <c r="AC24" s="8" t="e">
        <f t="shared" si="2"/>
        <v>#DIV/0!</v>
      </c>
    </row>
    <row r="25" spans="1:29" ht="14.25" customHeight="1" hidden="1">
      <c r="A25" s="12" t="s">
        <v>19</v>
      </c>
      <c r="B25" s="22" t="s">
        <v>5</v>
      </c>
      <c r="C25" s="22" t="s">
        <v>7</v>
      </c>
      <c r="D25" s="22" t="s">
        <v>17</v>
      </c>
      <c r="E25" s="22" t="s">
        <v>18</v>
      </c>
      <c r="F25" s="22" t="s">
        <v>321</v>
      </c>
      <c r="G25" s="22" t="s">
        <v>20</v>
      </c>
      <c r="H25" s="22" t="s">
        <v>42</v>
      </c>
      <c r="I25" s="88"/>
      <c r="J25" s="8"/>
      <c r="K25" s="8"/>
      <c r="L25" s="8"/>
      <c r="M25" s="85"/>
      <c r="N25" s="8"/>
      <c r="O25" s="85"/>
      <c r="P25" s="8"/>
      <c r="Q25" s="85"/>
      <c r="R25" s="8"/>
      <c r="S25" s="85"/>
      <c r="T25" s="8"/>
      <c r="U25" s="85"/>
      <c r="V25" s="8">
        <v>13246</v>
      </c>
      <c r="W25" s="85">
        <f>U25+V25</f>
        <v>13246</v>
      </c>
      <c r="X25" s="8"/>
      <c r="Y25" s="85">
        <f>W25+X25</f>
        <v>13246</v>
      </c>
      <c r="Z25" s="8"/>
      <c r="AA25" s="85">
        <f>Y25+Z25</f>
        <v>13246</v>
      </c>
      <c r="AB25" s="85"/>
      <c r="AC25" s="8">
        <f t="shared" si="2"/>
        <v>0</v>
      </c>
    </row>
    <row r="26" spans="1:29" ht="14.25" customHeight="1" hidden="1">
      <c r="A26" s="15" t="s">
        <v>15</v>
      </c>
      <c r="B26" s="19" t="s">
        <v>5</v>
      </c>
      <c r="C26" s="19" t="s">
        <v>7</v>
      </c>
      <c r="D26" s="19" t="s">
        <v>17</v>
      </c>
      <c r="E26" s="19" t="s">
        <v>18</v>
      </c>
      <c r="F26" s="19" t="s">
        <v>317</v>
      </c>
      <c r="G26" s="19" t="s">
        <v>16</v>
      </c>
      <c r="H26" s="19"/>
      <c r="I26" s="92">
        <f>SUM(J26:M26)</f>
        <v>393839.99999999994</v>
      </c>
      <c r="J26" s="8">
        <v>90903.84</v>
      </c>
      <c r="K26" s="8">
        <v>90903.84</v>
      </c>
      <c r="L26" s="8">
        <v>166580.4</v>
      </c>
      <c r="M26" s="85">
        <v>45451.92</v>
      </c>
      <c r="N26" s="8"/>
      <c r="O26" s="85">
        <v>393839.99999999994</v>
      </c>
      <c r="P26" s="8"/>
      <c r="Q26" s="85">
        <v>393839.99999999994</v>
      </c>
      <c r="R26" s="8"/>
      <c r="S26" s="85">
        <v>393839.99999999994</v>
      </c>
      <c r="T26" s="8"/>
      <c r="U26" s="85">
        <v>393839.99999999994</v>
      </c>
      <c r="V26" s="8"/>
      <c r="W26" s="85">
        <v>393839.99999999994</v>
      </c>
      <c r="X26" s="8"/>
      <c r="Y26" s="85">
        <v>393839.99999999994</v>
      </c>
      <c r="Z26" s="8"/>
      <c r="AA26" s="85">
        <f>Y26+Z26</f>
        <v>393839.99999999994</v>
      </c>
      <c r="AB26" s="85">
        <v>393840</v>
      </c>
      <c r="AC26" s="8">
        <f t="shared" si="2"/>
        <v>1.0000000000000002</v>
      </c>
    </row>
    <row r="27" spans="1:29" ht="14.25" customHeight="1" hidden="1">
      <c r="A27" s="15" t="s">
        <v>322</v>
      </c>
      <c r="B27" s="19" t="s">
        <v>5</v>
      </c>
      <c r="C27" s="19" t="s">
        <v>7</v>
      </c>
      <c r="D27" s="19" t="s">
        <v>17</v>
      </c>
      <c r="E27" s="19" t="s">
        <v>323</v>
      </c>
      <c r="F27" s="19" t="s">
        <v>324</v>
      </c>
      <c r="G27" s="19"/>
      <c r="H27" s="19"/>
      <c r="I27" s="92" t="e">
        <f>I28+I30+I34</f>
        <v>#REF!</v>
      </c>
      <c r="J27" s="8"/>
      <c r="K27" s="8"/>
      <c r="L27" s="8"/>
      <c r="M27" s="85"/>
      <c r="N27" s="8"/>
      <c r="O27" s="85">
        <v>259400</v>
      </c>
      <c r="P27" s="8"/>
      <c r="Q27" s="85">
        <v>259400</v>
      </c>
      <c r="R27" s="8"/>
      <c r="S27" s="85">
        <v>259400</v>
      </c>
      <c r="T27" s="8"/>
      <c r="U27" s="85">
        <v>259400</v>
      </c>
      <c r="V27" s="8"/>
      <c r="W27" s="85">
        <v>259400</v>
      </c>
      <c r="X27" s="8"/>
      <c r="Y27" s="85">
        <v>259400</v>
      </c>
      <c r="Z27" s="8"/>
      <c r="AA27" s="85">
        <f aca="true" t="shared" si="5" ref="AA27:AA33">Y27+Z27</f>
        <v>259400</v>
      </c>
      <c r="AB27" s="85"/>
      <c r="AC27" s="8">
        <f t="shared" si="2"/>
        <v>0</v>
      </c>
    </row>
    <row r="28" spans="1:29" ht="14.25" customHeight="1" hidden="1">
      <c r="A28" s="15" t="s">
        <v>25</v>
      </c>
      <c r="B28" s="19" t="s">
        <v>5</v>
      </c>
      <c r="C28" s="19" t="s">
        <v>7</v>
      </c>
      <c r="D28" s="19" t="s">
        <v>17</v>
      </c>
      <c r="E28" s="19" t="s">
        <v>18</v>
      </c>
      <c r="F28" s="19"/>
      <c r="G28" s="19" t="s">
        <v>26</v>
      </c>
      <c r="H28" s="19"/>
      <c r="I28" s="88" t="e">
        <f>I29+#REF!</f>
        <v>#REF!</v>
      </c>
      <c r="J28" s="88" t="e">
        <f>J29+#REF!</f>
        <v>#REF!</v>
      </c>
      <c r="K28" s="88" t="e">
        <f>K29+#REF!</f>
        <v>#REF!</v>
      </c>
      <c r="L28" s="88" t="e">
        <f>L29+#REF!</f>
        <v>#REF!</v>
      </c>
      <c r="M28" s="88" t="e">
        <f>M29+#REF!</f>
        <v>#REF!</v>
      </c>
      <c r="N28" s="88" t="e">
        <f>N29+#REF!</f>
        <v>#REF!</v>
      </c>
      <c r="O28" s="88" t="e">
        <f>O29+#REF!</f>
        <v>#REF!</v>
      </c>
      <c r="P28" s="8"/>
      <c r="Q28" s="85">
        <v>22100</v>
      </c>
      <c r="R28" s="8"/>
      <c r="S28" s="85">
        <v>22100</v>
      </c>
      <c r="T28" s="8"/>
      <c r="U28" s="85">
        <f>U29</f>
        <v>22100</v>
      </c>
      <c r="V28" s="85">
        <f>V29</f>
        <v>50000</v>
      </c>
      <c r="W28" s="85">
        <f>W29</f>
        <v>72100</v>
      </c>
      <c r="X28" s="8"/>
      <c r="Y28" s="85">
        <f>Y29</f>
        <v>72100</v>
      </c>
      <c r="Z28" s="8"/>
      <c r="AA28" s="85">
        <f t="shared" si="5"/>
        <v>72100</v>
      </c>
      <c r="AB28" s="85">
        <v>69700</v>
      </c>
      <c r="AC28" s="8">
        <f t="shared" si="2"/>
        <v>0.9667128987517337</v>
      </c>
    </row>
    <row r="29" spans="1:29" ht="14.25" customHeight="1" hidden="1">
      <c r="A29" s="12" t="s">
        <v>325</v>
      </c>
      <c r="B29" s="22"/>
      <c r="C29" s="22"/>
      <c r="D29" s="22"/>
      <c r="E29" s="22"/>
      <c r="F29" s="22" t="s">
        <v>181</v>
      </c>
      <c r="G29" s="22" t="s">
        <v>26</v>
      </c>
      <c r="H29" s="22"/>
      <c r="I29" s="94"/>
      <c r="J29" s="11"/>
      <c r="K29" s="11"/>
      <c r="L29" s="11"/>
      <c r="M29" s="95"/>
      <c r="N29" s="11">
        <v>22100</v>
      </c>
      <c r="O29" s="95">
        <v>22100</v>
      </c>
      <c r="P29" s="8"/>
      <c r="Q29" s="85">
        <v>22100</v>
      </c>
      <c r="R29" s="8"/>
      <c r="S29" s="85">
        <v>22100</v>
      </c>
      <c r="T29" s="8"/>
      <c r="U29" s="85">
        <v>22100</v>
      </c>
      <c r="V29" s="8">
        <v>50000</v>
      </c>
      <c r="W29" s="85">
        <f>U29+V29</f>
        <v>72100</v>
      </c>
      <c r="X29" s="8"/>
      <c r="Y29" s="85">
        <f>W29+X29</f>
        <v>72100</v>
      </c>
      <c r="Z29" s="8"/>
      <c r="AA29" s="85">
        <f t="shared" si="5"/>
        <v>72100</v>
      </c>
      <c r="AB29" s="85">
        <v>69700</v>
      </c>
      <c r="AC29" s="8">
        <f t="shared" si="2"/>
        <v>0.9667128987517337</v>
      </c>
    </row>
    <row r="30" spans="1:29" ht="14.25" customHeight="1" hidden="1">
      <c r="A30" s="15" t="s">
        <v>326</v>
      </c>
      <c r="B30" s="19" t="s">
        <v>5</v>
      </c>
      <c r="C30" s="19" t="s">
        <v>7</v>
      </c>
      <c r="D30" s="19" t="s">
        <v>17</v>
      </c>
      <c r="E30" s="19" t="s">
        <v>18</v>
      </c>
      <c r="F30" s="19"/>
      <c r="G30" s="19" t="s">
        <v>28</v>
      </c>
      <c r="H30" s="19"/>
      <c r="I30" s="88">
        <f>I31</f>
        <v>42000</v>
      </c>
      <c r="J30" s="86">
        <f>J31</f>
        <v>0</v>
      </c>
      <c r="K30" s="86">
        <f>K31</f>
        <v>42000</v>
      </c>
      <c r="L30" s="86">
        <f>L31</f>
        <v>0</v>
      </c>
      <c r="M30" s="86">
        <f>M31</f>
        <v>0</v>
      </c>
      <c r="N30" s="8"/>
      <c r="O30" s="85">
        <v>42000</v>
      </c>
      <c r="P30" s="8"/>
      <c r="Q30" s="85">
        <v>42000</v>
      </c>
      <c r="R30" s="8"/>
      <c r="S30" s="85">
        <v>42000</v>
      </c>
      <c r="T30" s="8"/>
      <c r="U30" s="85">
        <v>42000</v>
      </c>
      <c r="V30" s="8"/>
      <c r="W30" s="85">
        <v>42000</v>
      </c>
      <c r="X30" s="8">
        <f>X31</f>
        <v>0</v>
      </c>
      <c r="Y30" s="85">
        <f>Y31</f>
        <v>0</v>
      </c>
      <c r="Z30" s="8"/>
      <c r="AA30" s="85">
        <f t="shared" si="5"/>
        <v>0</v>
      </c>
      <c r="AB30" s="85"/>
      <c r="AC30" s="8" t="e">
        <f t="shared" si="2"/>
        <v>#DIV/0!</v>
      </c>
    </row>
    <row r="31" spans="1:29" ht="14.25" customHeight="1" hidden="1">
      <c r="A31" s="12" t="s">
        <v>327</v>
      </c>
      <c r="B31" s="22" t="s">
        <v>5</v>
      </c>
      <c r="C31" s="22" t="s">
        <v>7</v>
      </c>
      <c r="D31" s="22" t="s">
        <v>17</v>
      </c>
      <c r="E31" s="22" t="s">
        <v>18</v>
      </c>
      <c r="F31" s="22" t="s">
        <v>324</v>
      </c>
      <c r="G31" s="22" t="s">
        <v>28</v>
      </c>
      <c r="H31" s="22" t="s">
        <v>24</v>
      </c>
      <c r="I31" s="94">
        <v>42000</v>
      </c>
      <c r="J31" s="8"/>
      <c r="K31" s="8">
        <v>42000</v>
      </c>
      <c r="L31" s="8"/>
      <c r="M31" s="85"/>
      <c r="N31" s="8"/>
      <c r="O31" s="85">
        <v>42000</v>
      </c>
      <c r="P31" s="8"/>
      <c r="Q31" s="85">
        <v>42000</v>
      </c>
      <c r="R31" s="8"/>
      <c r="S31" s="85">
        <v>42000</v>
      </c>
      <c r="T31" s="8"/>
      <c r="U31" s="85">
        <v>42000</v>
      </c>
      <c r="V31" s="8"/>
      <c r="W31" s="85">
        <v>42000</v>
      </c>
      <c r="X31" s="8"/>
      <c r="Y31" s="85"/>
      <c r="Z31" s="17"/>
      <c r="AA31" s="85">
        <f t="shared" si="5"/>
        <v>0</v>
      </c>
      <c r="AB31" s="85"/>
      <c r="AC31" s="8" t="e">
        <f t="shared" si="2"/>
        <v>#DIV/0!</v>
      </c>
    </row>
    <row r="32" spans="1:29" ht="14.25" customHeight="1" hidden="1">
      <c r="A32" s="12"/>
      <c r="B32" s="22"/>
      <c r="C32" s="22"/>
      <c r="D32" s="22"/>
      <c r="E32" s="22"/>
      <c r="F32" s="22"/>
      <c r="G32" s="22"/>
      <c r="H32" s="22"/>
      <c r="I32" s="88"/>
      <c r="J32" s="8"/>
      <c r="K32" s="8"/>
      <c r="L32" s="8"/>
      <c r="M32" s="85"/>
      <c r="N32" s="8"/>
      <c r="O32" s="85"/>
      <c r="P32" s="8"/>
      <c r="Q32" s="85"/>
      <c r="R32" s="8"/>
      <c r="S32" s="85"/>
      <c r="T32" s="8"/>
      <c r="U32" s="85"/>
      <c r="V32" s="8"/>
      <c r="W32" s="85"/>
      <c r="X32" s="8"/>
      <c r="Y32" s="85"/>
      <c r="Z32" s="8"/>
      <c r="AA32" s="85">
        <f t="shared" si="5"/>
        <v>0</v>
      </c>
      <c r="AB32" s="85"/>
      <c r="AC32" s="8" t="e">
        <f t="shared" si="2"/>
        <v>#DIV/0!</v>
      </c>
    </row>
    <row r="33" spans="1:29" ht="14.25" customHeight="1" hidden="1">
      <c r="A33" s="12"/>
      <c r="B33" s="22"/>
      <c r="C33" s="22"/>
      <c r="D33" s="22"/>
      <c r="E33" s="22"/>
      <c r="F33" s="22"/>
      <c r="G33" s="22"/>
      <c r="H33" s="22"/>
      <c r="I33" s="88"/>
      <c r="J33" s="8"/>
      <c r="K33" s="8"/>
      <c r="L33" s="8"/>
      <c r="M33" s="85"/>
      <c r="N33" s="8"/>
      <c r="O33" s="85"/>
      <c r="P33" s="8"/>
      <c r="Q33" s="85"/>
      <c r="R33" s="8"/>
      <c r="S33" s="85"/>
      <c r="T33" s="8"/>
      <c r="U33" s="85"/>
      <c r="V33" s="8"/>
      <c r="W33" s="85"/>
      <c r="X33" s="8"/>
      <c r="Y33" s="85"/>
      <c r="Z33" s="8"/>
      <c r="AA33" s="85">
        <f t="shared" si="5"/>
        <v>0</v>
      </c>
      <c r="AB33" s="85"/>
      <c r="AC33" s="8" t="e">
        <f t="shared" si="2"/>
        <v>#DIV/0!</v>
      </c>
    </row>
    <row r="34" spans="1:29" ht="14.25" customHeight="1" hidden="1">
      <c r="A34" s="15" t="s">
        <v>29</v>
      </c>
      <c r="B34" s="19" t="s">
        <v>5</v>
      </c>
      <c r="C34" s="19" t="s">
        <v>7</v>
      </c>
      <c r="D34" s="19" t="s">
        <v>17</v>
      </c>
      <c r="E34" s="19" t="s">
        <v>18</v>
      </c>
      <c r="F34" s="19"/>
      <c r="G34" s="19" t="s">
        <v>30</v>
      </c>
      <c r="H34" s="19"/>
      <c r="I34" s="92">
        <f>I35+I37+I38</f>
        <v>197500</v>
      </c>
      <c r="J34" s="92">
        <f aca="true" t="shared" si="6" ref="J34:S34">J35+J37+J38</f>
        <v>12500</v>
      </c>
      <c r="K34" s="92">
        <f t="shared" si="6"/>
        <v>79000</v>
      </c>
      <c r="L34" s="92">
        <f t="shared" si="6"/>
        <v>12500</v>
      </c>
      <c r="M34" s="92">
        <f t="shared" si="6"/>
        <v>93500</v>
      </c>
      <c r="N34" s="92">
        <f t="shared" si="6"/>
        <v>-21256</v>
      </c>
      <c r="O34" s="92">
        <f t="shared" si="6"/>
        <v>176244</v>
      </c>
      <c r="P34" s="92">
        <f t="shared" si="6"/>
        <v>50585</v>
      </c>
      <c r="Q34" s="92">
        <f t="shared" si="6"/>
        <v>226829</v>
      </c>
      <c r="R34" s="92">
        <f t="shared" si="6"/>
        <v>-15000</v>
      </c>
      <c r="S34" s="92">
        <f t="shared" si="6"/>
        <v>211829</v>
      </c>
      <c r="T34" s="8"/>
      <c r="U34" s="92">
        <f>U35+U37+U38</f>
        <v>207829</v>
      </c>
      <c r="V34" s="92">
        <f>V35+V37+V38</f>
        <v>-51040</v>
      </c>
      <c r="W34" s="92">
        <f>W35+W37+W38</f>
        <v>156789</v>
      </c>
      <c r="X34" s="92">
        <f>X35+X37+X38</f>
        <v>20000</v>
      </c>
      <c r="Y34" s="92">
        <f>Y35+Y37+Y38+Y36</f>
        <v>194665.89</v>
      </c>
      <c r="Z34" s="92">
        <f>Z35+Z37+Z38+Z36</f>
        <v>73000</v>
      </c>
      <c r="AA34" s="92">
        <f>AA35+AA37+AA38+AA36</f>
        <v>267665.89</v>
      </c>
      <c r="AB34" s="92">
        <f>AB35+AB37+AB38+AB36</f>
        <v>258069.55</v>
      </c>
      <c r="AC34" s="8">
        <f t="shared" si="2"/>
        <v>0.9641480653362293</v>
      </c>
    </row>
    <row r="35" spans="1:29" ht="14.25" customHeight="1" hidden="1">
      <c r="A35" s="12" t="s">
        <v>328</v>
      </c>
      <c r="B35" s="22" t="s">
        <v>5</v>
      </c>
      <c r="C35" s="22" t="s">
        <v>7</v>
      </c>
      <c r="D35" s="22" t="s">
        <v>17</v>
      </c>
      <c r="E35" s="22" t="s">
        <v>18</v>
      </c>
      <c r="F35" s="22" t="s">
        <v>324</v>
      </c>
      <c r="G35" s="22" t="s">
        <v>30</v>
      </c>
      <c r="H35" s="22" t="s">
        <v>24</v>
      </c>
      <c r="I35" s="88">
        <v>10500</v>
      </c>
      <c r="J35" s="8"/>
      <c r="K35" s="8">
        <v>10500</v>
      </c>
      <c r="L35" s="8"/>
      <c r="M35" s="85"/>
      <c r="N35" s="8"/>
      <c r="O35" s="85">
        <v>10500</v>
      </c>
      <c r="P35" s="8"/>
      <c r="Q35" s="85">
        <v>10500</v>
      </c>
      <c r="R35" s="8"/>
      <c r="S35" s="85">
        <v>10500</v>
      </c>
      <c r="T35" s="8"/>
      <c r="U35" s="85">
        <v>10500</v>
      </c>
      <c r="V35" s="8"/>
      <c r="W35" s="85">
        <v>10500</v>
      </c>
      <c r="X35" s="8"/>
      <c r="Y35" s="85">
        <v>0</v>
      </c>
      <c r="Z35" s="17"/>
      <c r="AA35" s="85">
        <f>Y35+Z35</f>
        <v>0</v>
      </c>
      <c r="AB35" s="85"/>
      <c r="AC35" s="8" t="e">
        <f t="shared" si="2"/>
        <v>#DIV/0!</v>
      </c>
    </row>
    <row r="36" spans="1:29" ht="14.25" customHeight="1" hidden="1">
      <c r="A36" s="12" t="s">
        <v>64</v>
      </c>
      <c r="B36" s="22" t="s">
        <v>5</v>
      </c>
      <c r="C36" s="22" t="s">
        <v>7</v>
      </c>
      <c r="D36" s="22" t="s">
        <v>17</v>
      </c>
      <c r="E36" s="22" t="s">
        <v>18</v>
      </c>
      <c r="F36" s="22" t="s">
        <v>324</v>
      </c>
      <c r="G36" s="22" t="s">
        <v>30</v>
      </c>
      <c r="H36" s="22" t="s">
        <v>65</v>
      </c>
      <c r="I36" s="88"/>
      <c r="J36" s="8"/>
      <c r="K36" s="8"/>
      <c r="L36" s="8"/>
      <c r="M36" s="85"/>
      <c r="N36" s="8"/>
      <c r="O36" s="85"/>
      <c r="P36" s="8"/>
      <c r="Q36" s="85"/>
      <c r="R36" s="8"/>
      <c r="S36" s="85"/>
      <c r="T36" s="8"/>
      <c r="U36" s="85"/>
      <c r="V36" s="8"/>
      <c r="W36" s="85"/>
      <c r="X36" s="8"/>
      <c r="Y36" s="85">
        <v>15376.89</v>
      </c>
      <c r="Z36" s="17"/>
      <c r="AA36" s="85">
        <f>Y36+Z36</f>
        <v>15376.89</v>
      </c>
      <c r="AB36" s="85">
        <v>15376.89</v>
      </c>
      <c r="AC36" s="8">
        <f t="shared" si="2"/>
        <v>1</v>
      </c>
    </row>
    <row r="37" spans="1:29" ht="14.25" customHeight="1" hidden="1">
      <c r="A37" s="12" t="s">
        <v>32</v>
      </c>
      <c r="B37" s="22" t="s">
        <v>5</v>
      </c>
      <c r="C37" s="22" t="s">
        <v>7</v>
      </c>
      <c r="D37" s="22" t="s">
        <v>17</v>
      </c>
      <c r="E37" s="22" t="s">
        <v>18</v>
      </c>
      <c r="F37" s="19" t="s">
        <v>324</v>
      </c>
      <c r="G37" s="19" t="s">
        <v>30</v>
      </c>
      <c r="H37" s="19" t="s">
        <v>33</v>
      </c>
      <c r="I37" s="88">
        <v>56000</v>
      </c>
      <c r="J37" s="8"/>
      <c r="K37" s="8">
        <v>56000</v>
      </c>
      <c r="L37" s="8"/>
      <c r="M37" s="85"/>
      <c r="N37" s="8"/>
      <c r="O37" s="85">
        <v>56000</v>
      </c>
      <c r="P37" s="8"/>
      <c r="Q37" s="85">
        <v>56000</v>
      </c>
      <c r="R37" s="8"/>
      <c r="S37" s="85">
        <v>56000</v>
      </c>
      <c r="T37" s="8"/>
      <c r="U37" s="85">
        <v>56000</v>
      </c>
      <c r="V37" s="8"/>
      <c r="W37" s="85">
        <v>56000</v>
      </c>
      <c r="X37" s="8"/>
      <c r="Y37" s="85">
        <v>27000</v>
      </c>
      <c r="Z37" s="17">
        <v>-27000</v>
      </c>
      <c r="AA37" s="85">
        <f>Y37+Z37</f>
        <v>0</v>
      </c>
      <c r="AB37" s="85"/>
      <c r="AC37" s="8" t="e">
        <f t="shared" si="2"/>
        <v>#DIV/0!</v>
      </c>
    </row>
    <row r="38" spans="1:29" ht="14.25" customHeight="1" hidden="1">
      <c r="A38" s="12" t="s">
        <v>34</v>
      </c>
      <c r="B38" s="22" t="s">
        <v>5</v>
      </c>
      <c r="C38" s="22" t="s">
        <v>7</v>
      </c>
      <c r="D38" s="22" t="s">
        <v>17</v>
      </c>
      <c r="E38" s="22" t="s">
        <v>18</v>
      </c>
      <c r="F38" s="19" t="s">
        <v>324</v>
      </c>
      <c r="G38" s="19" t="s">
        <v>30</v>
      </c>
      <c r="H38" s="19" t="s">
        <v>35</v>
      </c>
      <c r="I38" s="88">
        <f>SUM(J38:M38)</f>
        <v>131000</v>
      </c>
      <c r="J38" s="8">
        <v>12500</v>
      </c>
      <c r="K38" s="8">
        <v>12500</v>
      </c>
      <c r="L38" s="8">
        <v>12500</v>
      </c>
      <c r="M38" s="85">
        <v>93500</v>
      </c>
      <c r="N38" s="8">
        <v>-21256</v>
      </c>
      <c r="O38" s="85">
        <f>I38+N38</f>
        <v>109744</v>
      </c>
      <c r="P38" s="8">
        <v>50585</v>
      </c>
      <c r="Q38" s="85">
        <f>O38+P38</f>
        <v>160329</v>
      </c>
      <c r="R38" s="8">
        <v>-15000</v>
      </c>
      <c r="S38" s="85">
        <f>Q38+R38</f>
        <v>145329</v>
      </c>
      <c r="T38" s="8">
        <v>-4000</v>
      </c>
      <c r="U38" s="85">
        <f>S38+T38</f>
        <v>141329</v>
      </c>
      <c r="V38" s="8">
        <v>-51040</v>
      </c>
      <c r="W38" s="85">
        <f>U38+V38</f>
        <v>90289</v>
      </c>
      <c r="X38" s="8">
        <v>20000</v>
      </c>
      <c r="Y38" s="85">
        <v>152289</v>
      </c>
      <c r="Z38" s="8">
        <v>100000</v>
      </c>
      <c r="AA38" s="85">
        <f>Y38+Z38</f>
        <v>252289</v>
      </c>
      <c r="AB38" s="85">
        <v>242692.66</v>
      </c>
      <c r="AC38" s="8">
        <f t="shared" si="2"/>
        <v>0.961962907617851</v>
      </c>
    </row>
    <row r="39" spans="1:29" ht="14.25" customHeight="1" hidden="1">
      <c r="A39" s="15" t="s">
        <v>69</v>
      </c>
      <c r="B39" s="19" t="s">
        <v>5</v>
      </c>
      <c r="C39" s="19" t="s">
        <v>7</v>
      </c>
      <c r="D39" s="19" t="s">
        <v>17</v>
      </c>
      <c r="E39" s="19" t="s">
        <v>18</v>
      </c>
      <c r="F39" s="19"/>
      <c r="G39" s="19" t="s">
        <v>70</v>
      </c>
      <c r="H39" s="19"/>
      <c r="I39" s="88">
        <f>I40+I41</f>
        <v>61115</v>
      </c>
      <c r="J39" s="88">
        <f aca="true" t="shared" si="7" ref="J39:S39">J40+J41</f>
        <v>31700</v>
      </c>
      <c r="K39" s="88">
        <f t="shared" si="7"/>
        <v>5000</v>
      </c>
      <c r="L39" s="88">
        <f t="shared" si="7"/>
        <v>5000</v>
      </c>
      <c r="M39" s="88">
        <f t="shared" si="7"/>
        <v>19415</v>
      </c>
      <c r="N39" s="88">
        <f t="shared" si="7"/>
        <v>9056</v>
      </c>
      <c r="O39" s="88">
        <f t="shared" si="7"/>
        <v>70171</v>
      </c>
      <c r="P39" s="88">
        <f t="shared" si="7"/>
        <v>2525</v>
      </c>
      <c r="Q39" s="88">
        <f t="shared" si="7"/>
        <v>72696</v>
      </c>
      <c r="R39" s="88">
        <f t="shared" si="7"/>
        <v>15000</v>
      </c>
      <c r="S39" s="88">
        <f t="shared" si="7"/>
        <v>87696</v>
      </c>
      <c r="T39" s="8"/>
      <c r="U39" s="88">
        <f aca="true" t="shared" si="8" ref="U39:AB39">U40+U41</f>
        <v>91696</v>
      </c>
      <c r="V39" s="88">
        <f t="shared" si="8"/>
        <v>-12206</v>
      </c>
      <c r="W39" s="88">
        <f t="shared" si="8"/>
        <v>79490</v>
      </c>
      <c r="X39" s="88">
        <f t="shared" si="8"/>
        <v>78650</v>
      </c>
      <c r="Y39" s="88">
        <f t="shared" si="8"/>
        <v>249750</v>
      </c>
      <c r="Z39" s="88">
        <f t="shared" si="8"/>
        <v>0</v>
      </c>
      <c r="AA39" s="88">
        <f t="shared" si="8"/>
        <v>249750</v>
      </c>
      <c r="AB39" s="88">
        <f t="shared" si="8"/>
        <v>166742</v>
      </c>
      <c r="AC39" s="8">
        <f t="shared" si="2"/>
        <v>0.6676356356356357</v>
      </c>
    </row>
    <row r="40" spans="1:29" ht="14.25" customHeight="1" hidden="1">
      <c r="A40" s="12" t="s">
        <v>329</v>
      </c>
      <c r="B40" s="19" t="s">
        <v>5</v>
      </c>
      <c r="C40" s="19" t="s">
        <v>7</v>
      </c>
      <c r="D40" s="19" t="s">
        <v>17</v>
      </c>
      <c r="E40" s="19" t="s">
        <v>18</v>
      </c>
      <c r="F40" s="22" t="s">
        <v>324</v>
      </c>
      <c r="G40" s="22" t="s">
        <v>70</v>
      </c>
      <c r="H40" s="22" t="s">
        <v>73</v>
      </c>
      <c r="I40" s="94">
        <v>41115</v>
      </c>
      <c r="J40" s="11">
        <v>26700</v>
      </c>
      <c r="K40" s="11"/>
      <c r="L40" s="11"/>
      <c r="M40" s="95">
        <v>14415</v>
      </c>
      <c r="N40" s="8">
        <v>9056</v>
      </c>
      <c r="O40" s="85">
        <f>I40+N40</f>
        <v>50171</v>
      </c>
      <c r="P40" s="8">
        <v>2525</v>
      </c>
      <c r="Q40" s="85">
        <f>O40+P40</f>
        <v>52696</v>
      </c>
      <c r="R40" s="8">
        <v>15000</v>
      </c>
      <c r="S40" s="85">
        <f>Q40+R40</f>
        <v>67696</v>
      </c>
      <c r="T40" s="8">
        <v>4000</v>
      </c>
      <c r="U40" s="85">
        <f>S40+T40</f>
        <v>71696</v>
      </c>
      <c r="V40" s="8">
        <v>-12206</v>
      </c>
      <c r="W40" s="85">
        <f>U40+V40</f>
        <v>59490</v>
      </c>
      <c r="X40" s="8">
        <v>78650</v>
      </c>
      <c r="Y40" s="85">
        <v>219750</v>
      </c>
      <c r="Z40" s="8"/>
      <c r="AA40" s="85">
        <f>Y40+Z40</f>
        <v>219750</v>
      </c>
      <c r="AB40" s="85">
        <v>136801</v>
      </c>
      <c r="AC40" s="8">
        <f t="shared" si="2"/>
        <v>0.6225301478953356</v>
      </c>
    </row>
    <row r="41" spans="1:29" ht="14.25" customHeight="1" hidden="1">
      <c r="A41" s="12" t="s">
        <v>74</v>
      </c>
      <c r="B41" s="19" t="s">
        <v>5</v>
      </c>
      <c r="C41" s="19" t="s">
        <v>7</v>
      </c>
      <c r="D41" s="19" t="s">
        <v>17</v>
      </c>
      <c r="E41" s="19" t="s">
        <v>18</v>
      </c>
      <c r="F41" s="22" t="s">
        <v>324</v>
      </c>
      <c r="G41" s="22" t="s">
        <v>70</v>
      </c>
      <c r="H41" s="22" t="s">
        <v>75</v>
      </c>
      <c r="I41" s="94">
        <v>20000</v>
      </c>
      <c r="J41" s="95">
        <v>5000</v>
      </c>
      <c r="K41" s="95">
        <v>5000</v>
      </c>
      <c r="L41" s="95">
        <v>5000</v>
      </c>
      <c r="M41" s="95">
        <v>5000</v>
      </c>
      <c r="N41" s="8"/>
      <c r="O41" s="85">
        <v>20000</v>
      </c>
      <c r="P41" s="8"/>
      <c r="Q41" s="85">
        <v>20000</v>
      </c>
      <c r="R41" s="8"/>
      <c r="S41" s="85">
        <v>20000</v>
      </c>
      <c r="T41" s="8"/>
      <c r="U41" s="85">
        <v>20000</v>
      </c>
      <c r="V41" s="8"/>
      <c r="W41" s="85">
        <v>20000</v>
      </c>
      <c r="X41" s="8"/>
      <c r="Y41" s="85">
        <v>30000</v>
      </c>
      <c r="Z41" s="8"/>
      <c r="AA41" s="85">
        <f>Y41+Z41</f>
        <v>30000</v>
      </c>
      <c r="AB41" s="85">
        <v>29941</v>
      </c>
      <c r="AC41" s="8">
        <f t="shared" si="2"/>
        <v>0.9980333333333333</v>
      </c>
    </row>
    <row r="42" spans="1:29" ht="14.25" customHeight="1" hidden="1">
      <c r="A42" s="15" t="s">
        <v>76</v>
      </c>
      <c r="B42" s="19" t="s">
        <v>5</v>
      </c>
      <c r="C42" s="19" t="s">
        <v>7</v>
      </c>
      <c r="D42" s="19" t="s">
        <v>17</v>
      </c>
      <c r="E42" s="19" t="s">
        <v>18</v>
      </c>
      <c r="F42" s="19"/>
      <c r="G42" s="19" t="s">
        <v>77</v>
      </c>
      <c r="H42" s="19"/>
      <c r="I42" s="88">
        <f>I43</f>
        <v>45000</v>
      </c>
      <c r="J42" s="86">
        <f>J43</f>
        <v>0</v>
      </c>
      <c r="K42" s="86">
        <f>K43</f>
        <v>45000</v>
      </c>
      <c r="L42" s="86">
        <f>L43</f>
        <v>0</v>
      </c>
      <c r="M42" s="86">
        <f>M43</f>
        <v>0</v>
      </c>
      <c r="N42" s="8"/>
      <c r="O42" s="85">
        <v>45000</v>
      </c>
      <c r="P42" s="8"/>
      <c r="Q42" s="85">
        <v>45000</v>
      </c>
      <c r="R42" s="8">
        <f>R43</f>
        <v>18192</v>
      </c>
      <c r="S42" s="85">
        <f>S43</f>
        <v>45000</v>
      </c>
      <c r="T42" s="85">
        <f>T43</f>
        <v>18192</v>
      </c>
      <c r="U42" s="85">
        <f>U43</f>
        <v>63192</v>
      </c>
      <c r="V42" s="8"/>
      <c r="W42" s="85">
        <f>W43</f>
        <v>63192</v>
      </c>
      <c r="X42" s="8"/>
      <c r="Y42" s="85">
        <f>Y43</f>
        <v>63192</v>
      </c>
      <c r="Z42" s="85">
        <f>Z43</f>
        <v>0</v>
      </c>
      <c r="AA42" s="85">
        <f>AA43</f>
        <v>63192</v>
      </c>
      <c r="AB42" s="85">
        <f>AB43</f>
        <v>63192</v>
      </c>
      <c r="AC42" s="8">
        <f t="shared" si="2"/>
        <v>1</v>
      </c>
    </row>
    <row r="43" spans="1:29" ht="14.25" customHeight="1" hidden="1">
      <c r="A43" s="12" t="s">
        <v>78</v>
      </c>
      <c r="B43" s="19" t="s">
        <v>5</v>
      </c>
      <c r="C43" s="19" t="s">
        <v>7</v>
      </c>
      <c r="D43" s="19" t="s">
        <v>17</v>
      </c>
      <c r="E43" s="19" t="s">
        <v>18</v>
      </c>
      <c r="F43" s="19" t="s">
        <v>324</v>
      </c>
      <c r="G43" s="22" t="s">
        <v>77</v>
      </c>
      <c r="H43" s="22" t="s">
        <v>79</v>
      </c>
      <c r="I43" s="88">
        <v>45000</v>
      </c>
      <c r="J43" s="8"/>
      <c r="K43" s="8">
        <v>45000</v>
      </c>
      <c r="L43" s="8"/>
      <c r="M43" s="85"/>
      <c r="N43" s="8"/>
      <c r="O43" s="85">
        <v>45000</v>
      </c>
      <c r="P43" s="8"/>
      <c r="Q43" s="85">
        <v>45000</v>
      </c>
      <c r="R43" s="8">
        <v>18192</v>
      </c>
      <c r="S43" s="85">
        <v>45000</v>
      </c>
      <c r="T43" s="8">
        <v>18192</v>
      </c>
      <c r="U43" s="85">
        <f>S43+T43</f>
        <v>63192</v>
      </c>
      <c r="V43" s="8"/>
      <c r="W43" s="85">
        <f>U43+V43</f>
        <v>63192</v>
      </c>
      <c r="X43" s="8"/>
      <c r="Y43" s="85">
        <f>W43+X43</f>
        <v>63192</v>
      </c>
      <c r="Z43" s="8"/>
      <c r="AA43" s="85">
        <f>Y43+Z43</f>
        <v>63192</v>
      </c>
      <c r="AB43" s="85">
        <v>63192</v>
      </c>
      <c r="AC43" s="8">
        <f t="shared" si="2"/>
        <v>1</v>
      </c>
    </row>
    <row r="44" spans="1:29" ht="14.25" customHeight="1" hidden="1">
      <c r="A44" s="15" t="s">
        <v>36</v>
      </c>
      <c r="B44" s="19" t="s">
        <v>5</v>
      </c>
      <c r="C44" s="19" t="s">
        <v>7</v>
      </c>
      <c r="D44" s="19" t="s">
        <v>17</v>
      </c>
      <c r="E44" s="19" t="s">
        <v>18</v>
      </c>
      <c r="F44" s="19"/>
      <c r="G44" s="19" t="s">
        <v>37</v>
      </c>
      <c r="H44" s="19"/>
      <c r="I44" s="88">
        <f>I46</f>
        <v>41700</v>
      </c>
      <c r="J44" s="88">
        <f aca="true" t="shared" si="9" ref="J44:O44">J46</f>
        <v>19200</v>
      </c>
      <c r="K44" s="88">
        <f t="shared" si="9"/>
        <v>7500</v>
      </c>
      <c r="L44" s="88">
        <f t="shared" si="9"/>
        <v>7500</v>
      </c>
      <c r="M44" s="88">
        <f t="shared" si="9"/>
        <v>7500</v>
      </c>
      <c r="N44" s="88">
        <f t="shared" si="9"/>
        <v>10000</v>
      </c>
      <c r="O44" s="88">
        <f t="shared" si="9"/>
        <v>51700</v>
      </c>
      <c r="P44" s="8"/>
      <c r="Q44" s="85">
        <v>51700</v>
      </c>
      <c r="R44" s="8">
        <f>R46</f>
        <v>-18192</v>
      </c>
      <c r="S44" s="85">
        <f>S46</f>
        <v>51700</v>
      </c>
      <c r="T44" s="85">
        <f>T46</f>
        <v>-18192</v>
      </c>
      <c r="U44" s="85">
        <f>U46</f>
        <v>33508</v>
      </c>
      <c r="V44" s="8"/>
      <c r="W44" s="85">
        <f>W46</f>
        <v>33508</v>
      </c>
      <c r="X44" s="8"/>
      <c r="Y44" s="85">
        <f>Y46+Y45</f>
        <v>33508</v>
      </c>
      <c r="Z44" s="85">
        <f>Z46+Z45</f>
        <v>0</v>
      </c>
      <c r="AA44" s="85">
        <f>AA46+AA45</f>
        <v>33508</v>
      </c>
      <c r="AB44" s="85">
        <f>AB46+AB45</f>
        <v>31903</v>
      </c>
      <c r="AC44" s="8">
        <f t="shared" si="2"/>
        <v>0.9521009908081652</v>
      </c>
    </row>
    <row r="45" spans="1:29" ht="14.25" customHeight="1" hidden="1">
      <c r="A45" s="12" t="s">
        <v>330</v>
      </c>
      <c r="B45" s="22" t="s">
        <v>5</v>
      </c>
      <c r="C45" s="22" t="s">
        <v>7</v>
      </c>
      <c r="D45" s="22" t="s">
        <v>17</v>
      </c>
      <c r="E45" s="22" t="s">
        <v>18</v>
      </c>
      <c r="F45" s="22" t="s">
        <v>181</v>
      </c>
      <c r="G45" s="22" t="s">
        <v>37</v>
      </c>
      <c r="H45" s="22" t="s">
        <v>39</v>
      </c>
      <c r="I45" s="94"/>
      <c r="J45" s="94"/>
      <c r="K45" s="94"/>
      <c r="L45" s="94"/>
      <c r="M45" s="94"/>
      <c r="N45" s="94"/>
      <c r="O45" s="94"/>
      <c r="P45" s="11"/>
      <c r="Q45" s="95"/>
      <c r="R45" s="11"/>
      <c r="S45" s="95"/>
      <c r="T45" s="95"/>
      <c r="U45" s="95"/>
      <c r="V45" s="11"/>
      <c r="W45" s="95"/>
      <c r="X45" s="11"/>
      <c r="Y45" s="95"/>
      <c r="Z45" s="95">
        <v>6456</v>
      </c>
      <c r="AA45" s="95">
        <v>6456</v>
      </c>
      <c r="AB45" s="85">
        <v>6456</v>
      </c>
      <c r="AC45" s="8">
        <f t="shared" si="2"/>
        <v>1</v>
      </c>
    </row>
    <row r="46" spans="1:29" ht="14.25" customHeight="1" hidden="1">
      <c r="A46" s="12" t="s">
        <v>38</v>
      </c>
      <c r="B46" s="22" t="s">
        <v>5</v>
      </c>
      <c r="C46" s="22" t="s">
        <v>7</v>
      </c>
      <c r="D46" s="22" t="s">
        <v>17</v>
      </c>
      <c r="E46" s="22" t="s">
        <v>18</v>
      </c>
      <c r="F46" s="22" t="s">
        <v>324</v>
      </c>
      <c r="G46" s="22" t="s">
        <v>37</v>
      </c>
      <c r="H46" s="22" t="s">
        <v>39</v>
      </c>
      <c r="I46" s="94">
        <v>41700</v>
      </c>
      <c r="J46" s="11">
        <v>19200</v>
      </c>
      <c r="K46" s="11">
        <v>7500</v>
      </c>
      <c r="L46" s="11">
        <v>7500</v>
      </c>
      <c r="M46" s="95">
        <v>7500</v>
      </c>
      <c r="N46" s="11">
        <v>10000</v>
      </c>
      <c r="O46" s="95">
        <f>I46+N46</f>
        <v>51700</v>
      </c>
      <c r="P46" s="11"/>
      <c r="Q46" s="95">
        <v>51700</v>
      </c>
      <c r="R46" s="11">
        <v>-18192</v>
      </c>
      <c r="S46" s="95">
        <v>51700</v>
      </c>
      <c r="T46" s="11">
        <v>-18192</v>
      </c>
      <c r="U46" s="95">
        <f>S46+T46</f>
        <v>33508</v>
      </c>
      <c r="V46" s="11"/>
      <c r="W46" s="95">
        <f>U46+V46</f>
        <v>33508</v>
      </c>
      <c r="X46" s="11"/>
      <c r="Y46" s="95">
        <v>33508</v>
      </c>
      <c r="Z46" s="11">
        <v>-6456</v>
      </c>
      <c r="AA46" s="95">
        <f>Y46+Z46</f>
        <v>27052</v>
      </c>
      <c r="AB46" s="85">
        <v>25447</v>
      </c>
      <c r="AC46" s="8">
        <f t="shared" si="2"/>
        <v>0.9406698210853172</v>
      </c>
    </row>
    <row r="47" spans="1:29" ht="14.25" customHeight="1">
      <c r="A47" s="13" t="s">
        <v>40</v>
      </c>
      <c r="B47" s="89" t="s">
        <v>5</v>
      </c>
      <c r="C47" s="89" t="s">
        <v>7</v>
      </c>
      <c r="D47" s="89" t="s">
        <v>41</v>
      </c>
      <c r="E47" s="89"/>
      <c r="F47" s="89"/>
      <c r="G47" s="89"/>
      <c r="H47" s="89"/>
      <c r="I47" s="96">
        <f>I48</f>
        <v>39181960.61</v>
      </c>
      <c r="J47" s="96">
        <f aca="true" t="shared" si="10" ref="J47:AB47">J48</f>
        <v>10519046.780000001</v>
      </c>
      <c r="K47" s="96">
        <f t="shared" si="10"/>
        <v>12970946.279999997</v>
      </c>
      <c r="L47" s="96">
        <f t="shared" si="10"/>
        <v>7430987.460000001</v>
      </c>
      <c r="M47" s="96">
        <f t="shared" si="10"/>
        <v>8260980.089999999</v>
      </c>
      <c r="N47" s="96">
        <f t="shared" si="10"/>
        <v>166748.14000000004</v>
      </c>
      <c r="O47" s="96">
        <f t="shared" si="10"/>
        <v>39348708.75</v>
      </c>
      <c r="P47" s="96">
        <f t="shared" si="10"/>
        <v>1725000</v>
      </c>
      <c r="Q47" s="96">
        <f t="shared" si="10"/>
        <v>41073708.75</v>
      </c>
      <c r="R47" s="96">
        <f t="shared" si="10"/>
        <v>0</v>
      </c>
      <c r="S47" s="96">
        <f t="shared" si="10"/>
        <v>41073708.75</v>
      </c>
      <c r="T47" s="96">
        <f t="shared" si="10"/>
        <v>0</v>
      </c>
      <c r="U47" s="96">
        <f t="shared" si="10"/>
        <v>41073708.75</v>
      </c>
      <c r="V47" s="96">
        <f t="shared" si="10"/>
        <v>386300</v>
      </c>
      <c r="W47" s="96">
        <f t="shared" si="10"/>
        <v>41460008.75</v>
      </c>
      <c r="X47" s="96">
        <f t="shared" si="10"/>
        <v>177690</v>
      </c>
      <c r="Y47" s="96">
        <f t="shared" si="10"/>
        <v>41878570.53</v>
      </c>
      <c r="Z47" s="96">
        <f t="shared" si="10"/>
        <v>-704198.21</v>
      </c>
      <c r="AA47" s="96">
        <f t="shared" si="10"/>
        <v>41174372.32</v>
      </c>
      <c r="AB47" s="96">
        <f t="shared" si="10"/>
        <v>38447084.6</v>
      </c>
      <c r="AC47" s="8">
        <f t="shared" si="2"/>
        <v>0.9337624943301139</v>
      </c>
    </row>
    <row r="48" spans="1:29" ht="14.25" customHeight="1">
      <c r="A48" s="15" t="s">
        <v>319</v>
      </c>
      <c r="B48" s="19" t="s">
        <v>5</v>
      </c>
      <c r="C48" s="19" t="s">
        <v>7</v>
      </c>
      <c r="D48" s="19" t="s">
        <v>41</v>
      </c>
      <c r="E48" s="19" t="s">
        <v>18</v>
      </c>
      <c r="F48" s="19"/>
      <c r="G48" s="19"/>
      <c r="H48" s="19"/>
      <c r="I48" s="92">
        <f>I50+I52+I59+I60+I63+I68+I73+I85+I94+I98+I104+I107</f>
        <v>39181960.61</v>
      </c>
      <c r="J48" s="92">
        <f aca="true" t="shared" si="11" ref="J48:U48">J50+J52+J59+J60+J63+J68+J73+J85+J94+J98+J104+J107</f>
        <v>10519046.780000001</v>
      </c>
      <c r="K48" s="92">
        <f t="shared" si="11"/>
        <v>12970946.279999997</v>
      </c>
      <c r="L48" s="92">
        <f t="shared" si="11"/>
        <v>7430987.460000001</v>
      </c>
      <c r="M48" s="92">
        <f t="shared" si="11"/>
        <v>8260980.089999999</v>
      </c>
      <c r="N48" s="92">
        <f t="shared" si="11"/>
        <v>166748.14000000004</v>
      </c>
      <c r="O48" s="92">
        <f t="shared" si="11"/>
        <v>39348708.75</v>
      </c>
      <c r="P48" s="92">
        <f t="shared" si="11"/>
        <v>1725000</v>
      </c>
      <c r="Q48" s="92">
        <f t="shared" si="11"/>
        <v>41073708.75</v>
      </c>
      <c r="R48" s="92">
        <f t="shared" si="11"/>
        <v>0</v>
      </c>
      <c r="S48" s="92">
        <f t="shared" si="11"/>
        <v>41073708.75</v>
      </c>
      <c r="T48" s="92">
        <f t="shared" si="11"/>
        <v>0</v>
      </c>
      <c r="U48" s="92">
        <f t="shared" si="11"/>
        <v>41073708.75</v>
      </c>
      <c r="V48" s="92">
        <f>V50+V52+V59+V60+V63+V68+V73+V85+V94+V98+V104+V107</f>
        <v>386300</v>
      </c>
      <c r="W48" s="92">
        <f>W50+W52+W59+W60+W63+W68+W73+W85+W94+W98+W104+W107</f>
        <v>41460008.75</v>
      </c>
      <c r="X48" s="92">
        <f>X50+X52+X59+X60+X63+X68+X73+X85+X94+X98+X104+X107</f>
        <v>177690</v>
      </c>
      <c r="Y48" s="92">
        <f>Y50+Y52+Y59+Y60+Y63+Y68+Y73+Y85+Y94+Y98+Y104+Y107+Y96</f>
        <v>41878570.53</v>
      </c>
      <c r="Z48" s="92">
        <f>Z50+Z52+Z59+Z60+Z63+Z68+Z73+Z85+Z94+Z98+Z104+Z107+Z96</f>
        <v>-704198.21</v>
      </c>
      <c r="AA48" s="92">
        <f>AA50+AA52+AA59+AA60+AA63+AA68+AA73+AA85+AA94+AA98+AA104+AA107+AA96</f>
        <v>41174372.32</v>
      </c>
      <c r="AB48" s="92">
        <f>AB50+AB52+AB59+AB60+AB63+AB68+AB73+AB85+AB94+AB98+AB104+AB107+AB96</f>
        <v>38447084.6</v>
      </c>
      <c r="AC48" s="8">
        <f t="shared" si="2"/>
        <v>0.9337624943301139</v>
      </c>
    </row>
    <row r="49" spans="1:29" ht="14.25" customHeight="1" hidden="1">
      <c r="A49" s="15" t="s">
        <v>316</v>
      </c>
      <c r="B49" s="19" t="s">
        <v>5</v>
      </c>
      <c r="C49" s="19" t="s">
        <v>7</v>
      </c>
      <c r="D49" s="19" t="s">
        <v>41</v>
      </c>
      <c r="E49" s="19" t="s">
        <v>18</v>
      </c>
      <c r="F49" s="19" t="s">
        <v>317</v>
      </c>
      <c r="G49" s="19"/>
      <c r="H49" s="19"/>
      <c r="I49" s="92"/>
      <c r="J49" s="8"/>
      <c r="K49" s="8"/>
      <c r="L49" s="8"/>
      <c r="M49" s="85"/>
      <c r="N49" s="8"/>
      <c r="O49" s="85"/>
      <c r="P49" s="8"/>
      <c r="Q49" s="85"/>
      <c r="R49" s="8"/>
      <c r="S49" s="85"/>
      <c r="T49" s="8"/>
      <c r="U49" s="85"/>
      <c r="V49" s="8"/>
      <c r="W49" s="85"/>
      <c r="X49" s="8"/>
      <c r="Y49" s="85"/>
      <c r="Z49" s="8"/>
      <c r="AA49" s="85"/>
      <c r="AB49" s="85"/>
      <c r="AC49" s="8" t="e">
        <f t="shared" si="2"/>
        <v>#DIV/0!</v>
      </c>
    </row>
    <row r="50" spans="1:29" ht="14.25" customHeight="1" hidden="1">
      <c r="A50" s="15" t="s">
        <v>13</v>
      </c>
      <c r="B50" s="19" t="s">
        <v>5</v>
      </c>
      <c r="C50" s="19" t="s">
        <v>7</v>
      </c>
      <c r="D50" s="19" t="s">
        <v>41</v>
      </c>
      <c r="E50" s="19" t="s">
        <v>18</v>
      </c>
      <c r="F50" s="19" t="s">
        <v>317</v>
      </c>
      <c r="G50" s="19" t="s">
        <v>14</v>
      </c>
      <c r="H50" s="19"/>
      <c r="I50" s="92">
        <f>SUM(J50:M50)</f>
        <v>21119830.46</v>
      </c>
      <c r="J50" s="8">
        <v>5374836.91</v>
      </c>
      <c r="K50" s="8">
        <v>7339316.31</v>
      </c>
      <c r="L50" s="8">
        <v>3797406.73</v>
      </c>
      <c r="M50" s="85">
        <v>4608270.51</v>
      </c>
      <c r="N50" s="8"/>
      <c r="O50" s="85">
        <v>21119830.46</v>
      </c>
      <c r="P50" s="8"/>
      <c r="Q50" s="85">
        <v>21119830.46</v>
      </c>
      <c r="R50" s="8"/>
      <c r="S50" s="85">
        <v>21119830.46</v>
      </c>
      <c r="T50" s="8"/>
      <c r="U50" s="85">
        <v>21119830.46</v>
      </c>
      <c r="V50" s="8"/>
      <c r="W50" s="85">
        <f>U50+V50</f>
        <v>21119830.46</v>
      </c>
      <c r="X50" s="8"/>
      <c r="Y50" s="85">
        <f>W50+X50</f>
        <v>21119830.46</v>
      </c>
      <c r="Z50" s="8"/>
      <c r="AA50" s="85">
        <f>Y50+Z50</f>
        <v>21119830.46</v>
      </c>
      <c r="AB50" s="85">
        <v>21104710.29</v>
      </c>
      <c r="AC50" s="8">
        <f t="shared" si="2"/>
        <v>0.9992840771128045</v>
      </c>
    </row>
    <row r="51" spans="1:29" ht="14.25" customHeight="1" hidden="1">
      <c r="A51" s="15" t="s">
        <v>320</v>
      </c>
      <c r="B51" s="19" t="s">
        <v>5</v>
      </c>
      <c r="C51" s="19" t="s">
        <v>7</v>
      </c>
      <c r="D51" s="19" t="s">
        <v>41</v>
      </c>
      <c r="E51" s="19" t="s">
        <v>18</v>
      </c>
      <c r="F51" s="19" t="s">
        <v>321</v>
      </c>
      <c r="G51" s="19"/>
      <c r="H51" s="19"/>
      <c r="I51" s="92"/>
      <c r="J51" s="8"/>
      <c r="K51" s="8"/>
      <c r="L51" s="8"/>
      <c r="M51" s="85"/>
      <c r="N51" s="8"/>
      <c r="O51" s="85"/>
      <c r="P51" s="8"/>
      <c r="Q51" s="85"/>
      <c r="R51" s="8"/>
      <c r="S51" s="85"/>
      <c r="T51" s="8"/>
      <c r="U51" s="85"/>
      <c r="V51" s="8"/>
      <c r="W51" s="85"/>
      <c r="X51" s="8"/>
      <c r="Y51" s="85"/>
      <c r="Z51" s="8"/>
      <c r="AA51" s="85"/>
      <c r="AB51" s="85"/>
      <c r="AC51" s="8" t="e">
        <f t="shared" si="2"/>
        <v>#DIV/0!</v>
      </c>
    </row>
    <row r="52" spans="1:29" ht="14.25" customHeight="1" hidden="1">
      <c r="A52" s="15" t="s">
        <v>19</v>
      </c>
      <c r="B52" s="19" t="s">
        <v>5</v>
      </c>
      <c r="C52" s="19" t="s">
        <v>7</v>
      </c>
      <c r="D52" s="19" t="s">
        <v>41</v>
      </c>
      <c r="E52" s="19" t="s">
        <v>18</v>
      </c>
      <c r="F52" s="19"/>
      <c r="G52" s="19" t="s">
        <v>20</v>
      </c>
      <c r="H52" s="19"/>
      <c r="I52" s="92">
        <f>I53+I55+I54</f>
        <v>1472711.72</v>
      </c>
      <c r="J52" s="92">
        <f aca="true" t="shared" si="12" ref="J52:O52">J53+J55+J54</f>
        <v>479951.69</v>
      </c>
      <c r="K52" s="92">
        <f t="shared" si="12"/>
        <v>792290.4299999999</v>
      </c>
      <c r="L52" s="92">
        <f t="shared" si="12"/>
        <v>121740.43</v>
      </c>
      <c r="M52" s="92">
        <f t="shared" si="12"/>
        <v>78729.17</v>
      </c>
      <c r="N52" s="92">
        <f t="shared" si="12"/>
        <v>3112</v>
      </c>
      <c r="O52" s="92">
        <f t="shared" si="12"/>
        <v>1475823.72</v>
      </c>
      <c r="P52" s="8"/>
      <c r="Q52" s="85">
        <v>1475823.72</v>
      </c>
      <c r="R52" s="8"/>
      <c r="S52" s="85">
        <f aca="true" t="shared" si="13" ref="S52:AB52">SUM(S53:S55)</f>
        <v>1475823.72</v>
      </c>
      <c r="T52" s="85">
        <f t="shared" si="13"/>
        <v>5200</v>
      </c>
      <c r="U52" s="85">
        <f t="shared" si="13"/>
        <v>1481023.72</v>
      </c>
      <c r="V52" s="85">
        <f t="shared" si="13"/>
        <v>20000</v>
      </c>
      <c r="W52" s="85">
        <f t="shared" si="13"/>
        <v>1501023.72</v>
      </c>
      <c r="X52" s="85">
        <f t="shared" si="13"/>
        <v>-330000</v>
      </c>
      <c r="Y52" s="85">
        <f t="shared" si="13"/>
        <v>1139659.55</v>
      </c>
      <c r="Z52" s="85">
        <f t="shared" si="13"/>
        <v>0</v>
      </c>
      <c r="AA52" s="85">
        <f t="shared" si="13"/>
        <v>1139659.55</v>
      </c>
      <c r="AB52" s="85">
        <f t="shared" si="13"/>
        <v>1041003.55</v>
      </c>
      <c r="AC52" s="8">
        <f t="shared" si="2"/>
        <v>0.9134337969615575</v>
      </c>
    </row>
    <row r="53" spans="1:29" ht="14.25" customHeight="1" hidden="1">
      <c r="A53" s="12" t="s">
        <v>21</v>
      </c>
      <c r="B53" s="19" t="s">
        <v>5</v>
      </c>
      <c r="C53" s="19" t="s">
        <v>7</v>
      </c>
      <c r="D53" s="19" t="s">
        <v>41</v>
      </c>
      <c r="E53" s="19" t="s">
        <v>18</v>
      </c>
      <c r="F53" s="22" t="s">
        <v>321</v>
      </c>
      <c r="G53" s="22" t="s">
        <v>20</v>
      </c>
      <c r="H53" s="22" t="s">
        <v>22</v>
      </c>
      <c r="I53" s="97">
        <v>1000000</v>
      </c>
      <c r="J53" s="8">
        <v>395400</v>
      </c>
      <c r="K53" s="8">
        <v>565000</v>
      </c>
      <c r="L53" s="8">
        <v>39600</v>
      </c>
      <c r="M53" s="85"/>
      <c r="N53" s="8"/>
      <c r="O53" s="85">
        <v>1000000</v>
      </c>
      <c r="P53" s="8"/>
      <c r="Q53" s="85">
        <v>1000000</v>
      </c>
      <c r="R53" s="8"/>
      <c r="S53" s="85">
        <v>1000000</v>
      </c>
      <c r="T53" s="8"/>
      <c r="U53" s="85">
        <v>1000000</v>
      </c>
      <c r="V53" s="8"/>
      <c r="W53" s="85">
        <f>U53+V53</f>
        <v>1000000</v>
      </c>
      <c r="X53" s="8">
        <v>-330000</v>
      </c>
      <c r="Y53" s="85">
        <v>720000</v>
      </c>
      <c r="Z53" s="8"/>
      <c r="AA53" s="85">
        <f aca="true" t="shared" si="14" ref="AA53:AA59">Y53+Z53</f>
        <v>720000</v>
      </c>
      <c r="AB53" s="85">
        <v>665574</v>
      </c>
      <c r="AC53" s="8">
        <f t="shared" si="2"/>
        <v>0.9244083333333334</v>
      </c>
    </row>
    <row r="54" spans="1:29" ht="14.25" customHeight="1" hidden="1">
      <c r="A54" s="12" t="s">
        <v>23</v>
      </c>
      <c r="B54" s="19" t="s">
        <v>5</v>
      </c>
      <c r="C54" s="19" t="s">
        <v>7</v>
      </c>
      <c r="D54" s="19" t="s">
        <v>41</v>
      </c>
      <c r="E54" s="19" t="s">
        <v>18</v>
      </c>
      <c r="F54" s="22" t="s">
        <v>321</v>
      </c>
      <c r="G54" s="22" t="s">
        <v>20</v>
      </c>
      <c r="H54" s="22" t="s">
        <v>24</v>
      </c>
      <c r="I54" s="97">
        <v>261800</v>
      </c>
      <c r="J54" s="8">
        <v>65100</v>
      </c>
      <c r="K54" s="8">
        <v>65800</v>
      </c>
      <c r="L54" s="8">
        <v>65800</v>
      </c>
      <c r="M54" s="85">
        <v>65100</v>
      </c>
      <c r="N54" s="8"/>
      <c r="O54" s="85">
        <v>261800</v>
      </c>
      <c r="P54" s="8"/>
      <c r="Q54" s="85">
        <v>261800</v>
      </c>
      <c r="R54" s="8"/>
      <c r="S54" s="85">
        <v>261800</v>
      </c>
      <c r="T54" s="8"/>
      <c r="U54" s="85">
        <v>261800</v>
      </c>
      <c r="V54" s="8"/>
      <c r="W54" s="85">
        <f>U54+V54</f>
        <v>261800</v>
      </c>
      <c r="X54" s="8"/>
      <c r="Y54" s="85">
        <f>W54+X54</f>
        <v>261800</v>
      </c>
      <c r="Z54" s="8"/>
      <c r="AA54" s="85">
        <f t="shared" si="14"/>
        <v>261800</v>
      </c>
      <c r="AB54" s="85">
        <v>237100</v>
      </c>
      <c r="AC54" s="8">
        <f t="shared" si="2"/>
        <v>0.9056531703590527</v>
      </c>
    </row>
    <row r="55" spans="1:29" ht="14.25" customHeight="1" hidden="1">
      <c r="A55" s="12" t="s">
        <v>331</v>
      </c>
      <c r="B55" s="19" t="s">
        <v>5</v>
      </c>
      <c r="C55" s="19" t="s">
        <v>7</v>
      </c>
      <c r="D55" s="19" t="s">
        <v>41</v>
      </c>
      <c r="E55" s="19" t="s">
        <v>18</v>
      </c>
      <c r="F55" s="22" t="s">
        <v>321</v>
      </c>
      <c r="G55" s="22" t="s">
        <v>20</v>
      </c>
      <c r="H55" s="22" t="s">
        <v>42</v>
      </c>
      <c r="I55" s="97">
        <f>J55+K55+L55+M55</f>
        <v>210911.72</v>
      </c>
      <c r="J55" s="8">
        <f>J56+J58</f>
        <v>19451.69</v>
      </c>
      <c r="K55" s="8">
        <f>K56+K58</f>
        <v>161490.43</v>
      </c>
      <c r="L55" s="8">
        <f>L56+L58</f>
        <v>16340.43</v>
      </c>
      <c r="M55" s="85">
        <f>M56+M58</f>
        <v>13629.17</v>
      </c>
      <c r="N55" s="8">
        <v>3112</v>
      </c>
      <c r="O55" s="85">
        <f>I55+N55</f>
        <v>214023.72</v>
      </c>
      <c r="P55" s="8"/>
      <c r="Q55" s="85">
        <v>214023.72</v>
      </c>
      <c r="R55" s="8"/>
      <c r="S55" s="85">
        <v>214023.72</v>
      </c>
      <c r="T55" s="8">
        <v>5200</v>
      </c>
      <c r="U55" s="85">
        <f>S55+T55</f>
        <v>219223.72</v>
      </c>
      <c r="V55" s="8">
        <v>20000</v>
      </c>
      <c r="W55" s="85">
        <f>U55+V55</f>
        <v>239223.72</v>
      </c>
      <c r="X55" s="8"/>
      <c r="Y55" s="85">
        <v>157859.55</v>
      </c>
      <c r="Z55" s="8"/>
      <c r="AA55" s="85">
        <f t="shared" si="14"/>
        <v>157859.55</v>
      </c>
      <c r="AB55" s="85">
        <v>138329.55</v>
      </c>
      <c r="AC55" s="8">
        <f t="shared" si="2"/>
        <v>0.8762824295394228</v>
      </c>
    </row>
    <row r="56" spans="1:29" ht="14.25" customHeight="1" hidden="1">
      <c r="A56" s="12" t="s">
        <v>332</v>
      </c>
      <c r="B56" s="19" t="s">
        <v>5</v>
      </c>
      <c r="C56" s="19" t="s">
        <v>7</v>
      </c>
      <c r="D56" s="19" t="s">
        <v>41</v>
      </c>
      <c r="E56" s="19" t="s">
        <v>18</v>
      </c>
      <c r="F56" s="22" t="s">
        <v>321</v>
      </c>
      <c r="G56" s="22" t="s">
        <v>20</v>
      </c>
      <c r="H56" s="22" t="s">
        <v>42</v>
      </c>
      <c r="I56" s="97">
        <v>145150</v>
      </c>
      <c r="J56" s="8"/>
      <c r="K56" s="8">
        <v>145150</v>
      </c>
      <c r="L56" s="8"/>
      <c r="M56" s="85"/>
      <c r="N56" s="8"/>
      <c r="O56" s="85">
        <v>145150</v>
      </c>
      <c r="P56" s="8"/>
      <c r="Q56" s="85">
        <v>145150</v>
      </c>
      <c r="R56" s="8"/>
      <c r="S56" s="85">
        <v>145150</v>
      </c>
      <c r="T56" s="8"/>
      <c r="U56" s="85">
        <v>145150</v>
      </c>
      <c r="V56" s="8"/>
      <c r="W56" s="85"/>
      <c r="X56" s="8"/>
      <c r="Y56" s="85"/>
      <c r="Z56" s="8"/>
      <c r="AA56" s="85">
        <f t="shared" si="14"/>
        <v>0</v>
      </c>
      <c r="AB56" s="85"/>
      <c r="AC56" s="8" t="e">
        <f t="shared" si="2"/>
        <v>#DIV/0!</v>
      </c>
    </row>
    <row r="57" spans="1:29" ht="14.25" customHeight="1" hidden="1">
      <c r="A57" s="15" t="s">
        <v>316</v>
      </c>
      <c r="B57" s="19" t="s">
        <v>5</v>
      </c>
      <c r="C57" s="19" t="s">
        <v>7</v>
      </c>
      <c r="D57" s="19" t="s">
        <v>41</v>
      </c>
      <c r="E57" s="19" t="s">
        <v>18</v>
      </c>
      <c r="F57" s="19" t="s">
        <v>317</v>
      </c>
      <c r="G57" s="19"/>
      <c r="H57" s="19"/>
      <c r="I57" s="92"/>
      <c r="J57" s="8"/>
      <c r="K57" s="8"/>
      <c r="L57" s="8"/>
      <c r="M57" s="85"/>
      <c r="N57" s="8"/>
      <c r="O57" s="85"/>
      <c r="P57" s="8"/>
      <c r="Q57" s="85"/>
      <c r="R57" s="8"/>
      <c r="S57" s="85"/>
      <c r="T57" s="8"/>
      <c r="U57" s="85"/>
      <c r="V57" s="8"/>
      <c r="W57" s="85"/>
      <c r="X57" s="8"/>
      <c r="Y57" s="85"/>
      <c r="Z57" s="8"/>
      <c r="AA57" s="85">
        <f t="shared" si="14"/>
        <v>0</v>
      </c>
      <c r="AB57" s="85"/>
      <c r="AC57" s="8" t="e">
        <f t="shared" si="2"/>
        <v>#DIV/0!</v>
      </c>
    </row>
    <row r="58" spans="1:29" ht="14.25" customHeight="1" hidden="1">
      <c r="A58" s="12" t="s">
        <v>333</v>
      </c>
      <c r="B58" s="22"/>
      <c r="C58" s="22"/>
      <c r="D58" s="22"/>
      <c r="E58" s="22"/>
      <c r="F58" s="22" t="s">
        <v>321</v>
      </c>
      <c r="G58" s="22" t="s">
        <v>20</v>
      </c>
      <c r="H58" s="22" t="s">
        <v>42</v>
      </c>
      <c r="I58" s="97">
        <v>65761.72</v>
      </c>
      <c r="J58" s="8">
        <v>19451.69</v>
      </c>
      <c r="K58" s="8">
        <v>16340.43</v>
      </c>
      <c r="L58" s="8">
        <v>16340.43</v>
      </c>
      <c r="M58" s="85">
        <v>13629.17</v>
      </c>
      <c r="N58" s="8"/>
      <c r="O58" s="85">
        <v>65761.72</v>
      </c>
      <c r="P58" s="8"/>
      <c r="Q58" s="85">
        <v>65761.72</v>
      </c>
      <c r="R58" s="8"/>
      <c r="S58" s="85">
        <v>65761.72</v>
      </c>
      <c r="T58" s="8"/>
      <c r="U58" s="85">
        <v>65761.72</v>
      </c>
      <c r="V58" s="8"/>
      <c r="W58" s="85"/>
      <c r="X58" s="8"/>
      <c r="Y58" s="85"/>
      <c r="Z58" s="8"/>
      <c r="AA58" s="85">
        <f t="shared" si="14"/>
        <v>0</v>
      </c>
      <c r="AB58" s="85"/>
      <c r="AC58" s="8" t="e">
        <f t="shared" si="2"/>
        <v>#DIV/0!</v>
      </c>
    </row>
    <row r="59" spans="1:29" ht="14.25" customHeight="1" hidden="1">
      <c r="A59" s="15" t="s">
        <v>15</v>
      </c>
      <c r="B59" s="19" t="s">
        <v>5</v>
      </c>
      <c r="C59" s="19" t="s">
        <v>7</v>
      </c>
      <c r="D59" s="19" t="s">
        <v>41</v>
      </c>
      <c r="E59" s="19" t="s">
        <v>18</v>
      </c>
      <c r="F59" s="19" t="s">
        <v>317</v>
      </c>
      <c r="G59" s="19" t="s">
        <v>16</v>
      </c>
      <c r="H59" s="19"/>
      <c r="I59" s="92">
        <f>SUM(J59:M59)</f>
        <v>6378188.799999999</v>
      </c>
      <c r="J59" s="8">
        <v>1623200.75</v>
      </c>
      <c r="K59" s="8">
        <v>2216473.53</v>
      </c>
      <c r="L59" s="8">
        <v>1146816.83</v>
      </c>
      <c r="M59" s="85">
        <v>1391697.69</v>
      </c>
      <c r="N59" s="8"/>
      <c r="O59" s="85">
        <v>6378188.799999999</v>
      </c>
      <c r="P59" s="8"/>
      <c r="Q59" s="85">
        <v>6378188.799999999</v>
      </c>
      <c r="R59" s="8"/>
      <c r="S59" s="85">
        <v>6378188.799999999</v>
      </c>
      <c r="T59" s="8"/>
      <c r="U59" s="85">
        <v>6378188.799999999</v>
      </c>
      <c r="V59" s="8"/>
      <c r="W59" s="85">
        <f>U59+V59</f>
        <v>6378188.799999999</v>
      </c>
      <c r="X59" s="8"/>
      <c r="Y59" s="85">
        <f>W59+X59</f>
        <v>6378188.799999999</v>
      </c>
      <c r="Z59" s="8"/>
      <c r="AA59" s="85">
        <f t="shared" si="14"/>
        <v>6378188.799999999</v>
      </c>
      <c r="AB59" s="85">
        <v>5292636</v>
      </c>
      <c r="AC59" s="8">
        <f t="shared" si="2"/>
        <v>0.8298023413794212</v>
      </c>
    </row>
    <row r="60" spans="1:29" ht="14.25" customHeight="1" hidden="1">
      <c r="A60" s="18" t="s">
        <v>25</v>
      </c>
      <c r="B60" s="19" t="s">
        <v>5</v>
      </c>
      <c r="C60" s="19" t="s">
        <v>7</v>
      </c>
      <c r="D60" s="19" t="s">
        <v>41</v>
      </c>
      <c r="E60" s="19" t="s">
        <v>18</v>
      </c>
      <c r="F60" s="19" t="s">
        <v>324</v>
      </c>
      <c r="G60" s="19" t="s">
        <v>26</v>
      </c>
      <c r="H60" s="19"/>
      <c r="I60" s="92">
        <f>SUM(J60:M60)</f>
        <v>759280</v>
      </c>
      <c r="J60" s="8">
        <v>189820</v>
      </c>
      <c r="K60" s="8">
        <v>189820</v>
      </c>
      <c r="L60" s="8">
        <v>189820</v>
      </c>
      <c r="M60" s="85">
        <v>189820</v>
      </c>
      <c r="N60" s="8">
        <f aca="true" t="shared" si="15" ref="N60:S60">N61+N62</f>
        <v>146737.92000000004</v>
      </c>
      <c r="O60" s="85">
        <f t="shared" si="15"/>
        <v>906017.92</v>
      </c>
      <c r="P60" s="85">
        <f t="shared" si="15"/>
        <v>-45000</v>
      </c>
      <c r="Q60" s="85">
        <f t="shared" si="15"/>
        <v>861017.92</v>
      </c>
      <c r="R60" s="85">
        <f t="shared" si="15"/>
        <v>100000</v>
      </c>
      <c r="S60" s="85">
        <f t="shared" si="15"/>
        <v>961017.92</v>
      </c>
      <c r="T60" s="8"/>
      <c r="U60" s="85">
        <f aca="true" t="shared" si="16" ref="U60:AB60">U61+U62</f>
        <v>961017.92</v>
      </c>
      <c r="V60" s="85">
        <f t="shared" si="16"/>
        <v>245000</v>
      </c>
      <c r="W60" s="85">
        <f t="shared" si="16"/>
        <v>1206017.92</v>
      </c>
      <c r="X60" s="85">
        <f t="shared" si="16"/>
        <v>77000</v>
      </c>
      <c r="Y60" s="85">
        <f t="shared" si="16"/>
        <v>1283017.92</v>
      </c>
      <c r="Z60" s="85">
        <f t="shared" si="16"/>
        <v>-125547.92</v>
      </c>
      <c r="AA60" s="85">
        <f t="shared" si="16"/>
        <v>1157470</v>
      </c>
      <c r="AB60" s="85">
        <f t="shared" si="16"/>
        <v>1013808.25</v>
      </c>
      <c r="AC60" s="8">
        <f t="shared" si="2"/>
        <v>0.8758829602495097</v>
      </c>
    </row>
    <row r="61" spans="1:29" ht="14.25" customHeight="1" hidden="1">
      <c r="A61" s="21" t="s">
        <v>325</v>
      </c>
      <c r="B61" s="22"/>
      <c r="C61" s="22"/>
      <c r="D61" s="22"/>
      <c r="E61" s="22"/>
      <c r="F61" s="22" t="s">
        <v>181</v>
      </c>
      <c r="G61" s="22" t="s">
        <v>26</v>
      </c>
      <c r="H61" s="22"/>
      <c r="I61" s="97"/>
      <c r="J61" s="95"/>
      <c r="K61" s="95"/>
      <c r="L61" s="95"/>
      <c r="M61" s="95"/>
      <c r="N61" s="11">
        <v>826017.92</v>
      </c>
      <c r="O61" s="95">
        <f>I61+N61</f>
        <v>826017.92</v>
      </c>
      <c r="P61" s="8"/>
      <c r="Q61" s="85">
        <v>826017.92</v>
      </c>
      <c r="R61" s="8">
        <v>100000</v>
      </c>
      <c r="S61" s="85">
        <f>Q61+R61</f>
        <v>926017.92</v>
      </c>
      <c r="T61" s="8"/>
      <c r="U61" s="85">
        <f>S61+T61</f>
        <v>926017.92</v>
      </c>
      <c r="V61" s="8">
        <v>245000</v>
      </c>
      <c r="W61" s="85">
        <f>U61+V61</f>
        <v>1171017.92</v>
      </c>
      <c r="X61" s="8">
        <v>77000</v>
      </c>
      <c r="Y61" s="85">
        <v>1248017.92</v>
      </c>
      <c r="Z61" s="8">
        <v>-125547.92</v>
      </c>
      <c r="AA61" s="85">
        <f>Y61+Z61</f>
        <v>1122470</v>
      </c>
      <c r="AB61" s="85">
        <v>980808.25</v>
      </c>
      <c r="AC61" s="8">
        <f t="shared" si="2"/>
        <v>0.8737946225734318</v>
      </c>
    </row>
    <row r="62" spans="1:29" ht="14.25" customHeight="1" hidden="1">
      <c r="A62" s="21" t="s">
        <v>334</v>
      </c>
      <c r="B62" s="22"/>
      <c r="C62" s="22"/>
      <c r="D62" s="22"/>
      <c r="E62" s="22"/>
      <c r="F62" s="22" t="s">
        <v>324</v>
      </c>
      <c r="G62" s="22" t="s">
        <v>26</v>
      </c>
      <c r="H62" s="22"/>
      <c r="I62" s="97">
        <v>759280</v>
      </c>
      <c r="J62" s="95"/>
      <c r="K62" s="95"/>
      <c r="L62" s="95"/>
      <c r="M62" s="95"/>
      <c r="N62" s="11">
        <v>-679280</v>
      </c>
      <c r="O62" s="95">
        <f>I62+N62</f>
        <v>80000</v>
      </c>
      <c r="P62" s="8">
        <v>-45000</v>
      </c>
      <c r="Q62" s="85">
        <f>O62+P62</f>
        <v>35000</v>
      </c>
      <c r="R62" s="8"/>
      <c r="S62" s="85">
        <v>35000</v>
      </c>
      <c r="T62" s="8"/>
      <c r="U62" s="85">
        <v>35000</v>
      </c>
      <c r="V62" s="8"/>
      <c r="W62" s="85">
        <f>U62+V62</f>
        <v>35000</v>
      </c>
      <c r="X62" s="8"/>
      <c r="Y62" s="85">
        <f>W62+X62</f>
        <v>35000</v>
      </c>
      <c r="Z62" s="8"/>
      <c r="AA62" s="85">
        <f>Y62+Z62</f>
        <v>35000</v>
      </c>
      <c r="AB62" s="85">
        <v>33000</v>
      </c>
      <c r="AC62" s="8">
        <f t="shared" si="2"/>
        <v>0.9428571428571428</v>
      </c>
    </row>
    <row r="63" spans="1:29" ht="14.25" customHeight="1" hidden="1">
      <c r="A63" s="18" t="s">
        <v>27</v>
      </c>
      <c r="B63" s="19" t="s">
        <v>5</v>
      </c>
      <c r="C63" s="19" t="s">
        <v>7</v>
      </c>
      <c r="D63" s="19" t="s">
        <v>41</v>
      </c>
      <c r="E63" s="19" t="s">
        <v>18</v>
      </c>
      <c r="F63" s="19"/>
      <c r="G63" s="19" t="s">
        <v>28</v>
      </c>
      <c r="H63" s="19"/>
      <c r="I63" s="92">
        <f>SUM(I64:I66)</f>
        <v>474500</v>
      </c>
      <c r="J63" s="93">
        <f>SUM(J64:J66)</f>
        <v>172750</v>
      </c>
      <c r="K63" s="93">
        <f>SUM(K64:K66)</f>
        <v>95000</v>
      </c>
      <c r="L63" s="93">
        <f>SUM(L64:L66)</f>
        <v>111750</v>
      </c>
      <c r="M63" s="93">
        <f>SUM(M64:M66)</f>
        <v>95000</v>
      </c>
      <c r="N63" s="8"/>
      <c r="O63" s="85">
        <f>O64+O65+O66</f>
        <v>474500</v>
      </c>
      <c r="P63" s="85">
        <f>P64+P65+P66</f>
        <v>120000</v>
      </c>
      <c r="Q63" s="85">
        <f>Q64+Q65+Q66</f>
        <v>594500</v>
      </c>
      <c r="R63" s="8"/>
      <c r="S63" s="85">
        <v>594500</v>
      </c>
      <c r="T63" s="8"/>
      <c r="U63" s="85">
        <f>SUM(U64:U66)</f>
        <v>594500</v>
      </c>
      <c r="V63" s="85">
        <f>SUM(V64:V66)</f>
        <v>201300</v>
      </c>
      <c r="W63" s="85">
        <f>SUM(W64:W66)</f>
        <v>795800</v>
      </c>
      <c r="X63" s="8"/>
      <c r="Y63" s="85">
        <f>SUM(Y64:Y66)</f>
        <v>795800</v>
      </c>
      <c r="Z63" s="8"/>
      <c r="AA63" s="85">
        <f aca="true" t="shared" si="17" ref="AA63:AA72">Y63+Z63</f>
        <v>795800</v>
      </c>
      <c r="AB63" s="85">
        <f>AB64+AB66</f>
        <v>771843.26</v>
      </c>
      <c r="AC63" s="8">
        <f t="shared" si="2"/>
        <v>0.9698960291530535</v>
      </c>
    </row>
    <row r="64" spans="1:29" ht="14.25" customHeight="1" hidden="1">
      <c r="A64" s="21" t="s">
        <v>335</v>
      </c>
      <c r="B64" s="22"/>
      <c r="C64" s="22"/>
      <c r="D64" s="22"/>
      <c r="E64" s="22"/>
      <c r="F64" s="22" t="s">
        <v>324</v>
      </c>
      <c r="G64" s="22" t="s">
        <v>28</v>
      </c>
      <c r="H64" s="22" t="s">
        <v>43</v>
      </c>
      <c r="I64" s="97">
        <v>33500</v>
      </c>
      <c r="J64" s="8">
        <v>16750</v>
      </c>
      <c r="K64" s="8"/>
      <c r="L64" s="8">
        <v>16750</v>
      </c>
      <c r="M64" s="85"/>
      <c r="N64" s="8"/>
      <c r="O64" s="85">
        <v>33500</v>
      </c>
      <c r="P64" s="8">
        <v>61000</v>
      </c>
      <c r="Q64" s="85">
        <f>O64+P64</f>
        <v>94500</v>
      </c>
      <c r="R64" s="8"/>
      <c r="S64" s="85">
        <v>94500</v>
      </c>
      <c r="T64" s="8"/>
      <c r="U64" s="85">
        <v>94500</v>
      </c>
      <c r="V64" s="8"/>
      <c r="W64" s="85">
        <f>U64+V64</f>
        <v>94500</v>
      </c>
      <c r="X64" s="8"/>
      <c r="Y64" s="85">
        <f>W64+X64</f>
        <v>94500</v>
      </c>
      <c r="Z64" s="8"/>
      <c r="AA64" s="85">
        <f t="shared" si="17"/>
        <v>94500</v>
      </c>
      <c r="AB64" s="85">
        <v>77192.7</v>
      </c>
      <c r="AC64" s="8">
        <f t="shared" si="2"/>
        <v>0.8168539682539683</v>
      </c>
    </row>
    <row r="65" spans="1:29" ht="14.25" customHeight="1" hidden="1">
      <c r="A65" s="21" t="s">
        <v>336</v>
      </c>
      <c r="B65" s="22"/>
      <c r="C65" s="22"/>
      <c r="D65" s="22"/>
      <c r="E65" s="22"/>
      <c r="F65" s="22" t="s">
        <v>321</v>
      </c>
      <c r="G65" s="22" t="s">
        <v>28</v>
      </c>
      <c r="H65" s="22" t="s">
        <v>43</v>
      </c>
      <c r="I65" s="92">
        <v>61000</v>
      </c>
      <c r="J65" s="8">
        <v>61000</v>
      </c>
      <c r="K65" s="8"/>
      <c r="L65" s="8"/>
      <c r="M65" s="85"/>
      <c r="N65" s="8"/>
      <c r="O65" s="85">
        <v>61000</v>
      </c>
      <c r="P65" s="8">
        <v>-61000</v>
      </c>
      <c r="Q65" s="85">
        <f>O65+P65</f>
        <v>0</v>
      </c>
      <c r="R65" s="8"/>
      <c r="S65" s="85">
        <v>0</v>
      </c>
      <c r="T65" s="8"/>
      <c r="U65" s="85">
        <v>0</v>
      </c>
      <c r="V65" s="8"/>
      <c r="W65" s="85">
        <f>U65+V65</f>
        <v>0</v>
      </c>
      <c r="X65" s="8"/>
      <c r="Y65" s="85">
        <f>W65+X65</f>
        <v>0</v>
      </c>
      <c r="Z65" s="8"/>
      <c r="AA65" s="85">
        <f t="shared" si="17"/>
        <v>0</v>
      </c>
      <c r="AB65" s="85"/>
      <c r="AC65" s="8" t="e">
        <f t="shared" si="2"/>
        <v>#DIV/0!</v>
      </c>
    </row>
    <row r="66" spans="1:29" ht="14.25" customHeight="1" hidden="1">
      <c r="A66" s="21" t="s">
        <v>23</v>
      </c>
      <c r="B66" s="22"/>
      <c r="C66" s="22"/>
      <c r="D66" s="22"/>
      <c r="E66" s="22"/>
      <c r="F66" s="22" t="s">
        <v>324</v>
      </c>
      <c r="G66" s="22" t="s">
        <v>28</v>
      </c>
      <c r="H66" s="22" t="s">
        <v>24</v>
      </c>
      <c r="I66" s="92">
        <v>380000</v>
      </c>
      <c r="J66" s="8">
        <v>95000</v>
      </c>
      <c r="K66" s="8">
        <v>95000</v>
      </c>
      <c r="L66" s="8">
        <v>95000</v>
      </c>
      <c r="M66" s="85">
        <v>95000</v>
      </c>
      <c r="N66" s="8"/>
      <c r="O66" s="85">
        <v>380000</v>
      </c>
      <c r="P66" s="8">
        <v>120000</v>
      </c>
      <c r="Q66" s="85">
        <f>O66+P66</f>
        <v>500000</v>
      </c>
      <c r="R66" s="8"/>
      <c r="S66" s="85">
        <v>500000</v>
      </c>
      <c r="T66" s="8"/>
      <c r="U66" s="85">
        <v>500000</v>
      </c>
      <c r="V66" s="8">
        <v>201300</v>
      </c>
      <c r="W66" s="85">
        <f>U66+V66</f>
        <v>701300</v>
      </c>
      <c r="X66" s="8"/>
      <c r="Y66" s="85">
        <f>W66+X66</f>
        <v>701300</v>
      </c>
      <c r="Z66" s="8"/>
      <c r="AA66" s="85">
        <f t="shared" si="17"/>
        <v>701300</v>
      </c>
      <c r="AB66" s="85">
        <v>694650.56</v>
      </c>
      <c r="AC66" s="8">
        <f t="shared" si="2"/>
        <v>0.9905184086696136</v>
      </c>
    </row>
    <row r="67" spans="1:29" ht="14.25" customHeight="1" hidden="1">
      <c r="A67" s="21" t="s">
        <v>337</v>
      </c>
      <c r="B67" s="22"/>
      <c r="C67" s="22"/>
      <c r="D67" s="22"/>
      <c r="E67" s="22"/>
      <c r="F67" s="22"/>
      <c r="G67" s="22" t="s">
        <v>28</v>
      </c>
      <c r="H67" s="22" t="s">
        <v>43</v>
      </c>
      <c r="I67" s="92"/>
      <c r="J67" s="8"/>
      <c r="K67" s="8"/>
      <c r="L67" s="8"/>
      <c r="M67" s="85"/>
      <c r="N67" s="8"/>
      <c r="O67" s="85"/>
      <c r="P67" s="8"/>
      <c r="Q67" s="85"/>
      <c r="R67" s="8"/>
      <c r="S67" s="85"/>
      <c r="T67" s="8"/>
      <c r="U67" s="85"/>
      <c r="V67" s="8"/>
      <c r="W67" s="85"/>
      <c r="X67" s="8"/>
      <c r="Y67" s="85"/>
      <c r="Z67" s="8"/>
      <c r="AA67" s="85">
        <f t="shared" si="17"/>
        <v>0</v>
      </c>
      <c r="AB67" s="85"/>
      <c r="AC67" s="8" t="e">
        <f t="shared" si="2"/>
        <v>#DIV/0!</v>
      </c>
    </row>
    <row r="68" spans="1:29" ht="14.25" customHeight="1" hidden="1">
      <c r="A68" s="18" t="s">
        <v>44</v>
      </c>
      <c r="B68" s="19" t="s">
        <v>5</v>
      </c>
      <c r="C68" s="19" t="s">
        <v>7</v>
      </c>
      <c r="D68" s="19" t="s">
        <v>41</v>
      </c>
      <c r="E68" s="19" t="s">
        <v>18</v>
      </c>
      <c r="F68" s="19"/>
      <c r="G68" s="19" t="s">
        <v>45</v>
      </c>
      <c r="H68" s="19"/>
      <c r="I68" s="92">
        <f>I69+I70+I71+I72</f>
        <v>1625550</v>
      </c>
      <c r="J68" s="93">
        <f>J69+J70+J71+J72</f>
        <v>674424.85</v>
      </c>
      <c r="K68" s="93">
        <f>K69+K70+K71+K72</f>
        <v>261324.85</v>
      </c>
      <c r="L68" s="93">
        <f>L69+L70+L71+L72</f>
        <v>169352.03</v>
      </c>
      <c r="M68" s="93">
        <f>M69+M70+M71+M72</f>
        <v>520448.27</v>
      </c>
      <c r="N68" s="8"/>
      <c r="O68" s="85">
        <v>1625550</v>
      </c>
      <c r="P68" s="8"/>
      <c r="Q68" s="85">
        <v>1625550</v>
      </c>
      <c r="R68" s="8"/>
      <c r="S68" s="85">
        <v>1625550</v>
      </c>
      <c r="T68" s="8"/>
      <c r="U68" s="85">
        <v>1625550</v>
      </c>
      <c r="V68" s="8"/>
      <c r="W68" s="85">
        <v>1625550</v>
      </c>
      <c r="X68" s="8"/>
      <c r="Y68" s="85">
        <f>SUM(Y69:Y72)</f>
        <v>1414350</v>
      </c>
      <c r="Z68" s="85">
        <f>SUM(Z69:Z72)</f>
        <v>750</v>
      </c>
      <c r="AA68" s="85">
        <f>SUM(AA69:AA72)</f>
        <v>1415100</v>
      </c>
      <c r="AB68" s="85">
        <f>SUM(AB69:AB72)</f>
        <v>1330404.97</v>
      </c>
      <c r="AC68" s="8">
        <f t="shared" si="2"/>
        <v>0.9401490848703271</v>
      </c>
    </row>
    <row r="69" spans="1:29" ht="14.25" customHeight="1" hidden="1">
      <c r="A69" s="12" t="s">
        <v>46</v>
      </c>
      <c r="B69" s="22"/>
      <c r="C69" s="22"/>
      <c r="D69" s="22"/>
      <c r="E69" s="22"/>
      <c r="F69" s="22" t="s">
        <v>324</v>
      </c>
      <c r="G69" s="22" t="s">
        <v>45</v>
      </c>
      <c r="H69" s="22" t="s">
        <v>338</v>
      </c>
      <c r="I69" s="92">
        <v>939100</v>
      </c>
      <c r="J69" s="8">
        <v>376500</v>
      </c>
      <c r="K69" s="8">
        <v>151400</v>
      </c>
      <c r="L69" s="8">
        <v>77900</v>
      </c>
      <c r="M69" s="85">
        <v>333300</v>
      </c>
      <c r="N69" s="8"/>
      <c r="O69" s="85">
        <v>939100</v>
      </c>
      <c r="P69" s="8"/>
      <c r="Q69" s="85">
        <v>939100</v>
      </c>
      <c r="R69" s="8"/>
      <c r="S69" s="85">
        <v>939100</v>
      </c>
      <c r="T69" s="8"/>
      <c r="U69" s="85">
        <v>939100</v>
      </c>
      <c r="V69" s="8"/>
      <c r="W69" s="85">
        <v>939100</v>
      </c>
      <c r="X69" s="8"/>
      <c r="Y69" s="85">
        <v>727900</v>
      </c>
      <c r="Z69" s="8"/>
      <c r="AA69" s="85">
        <f t="shared" si="17"/>
        <v>727900</v>
      </c>
      <c r="AB69" s="85">
        <v>715186.08</v>
      </c>
      <c r="AC69" s="8">
        <f t="shared" si="2"/>
        <v>0.9825334249210056</v>
      </c>
    </row>
    <row r="70" spans="1:29" ht="14.25" customHeight="1" hidden="1">
      <c r="A70" s="12" t="s">
        <v>47</v>
      </c>
      <c r="B70" s="22"/>
      <c r="C70" s="22"/>
      <c r="D70" s="22"/>
      <c r="E70" s="22"/>
      <c r="F70" s="22" t="s">
        <v>324</v>
      </c>
      <c r="G70" s="22" t="s">
        <v>45</v>
      </c>
      <c r="H70" s="22" t="s">
        <v>48</v>
      </c>
      <c r="I70" s="92">
        <v>673700</v>
      </c>
      <c r="J70" s="8">
        <v>295000</v>
      </c>
      <c r="K70" s="8">
        <v>107000</v>
      </c>
      <c r="L70" s="8">
        <v>88000</v>
      </c>
      <c r="M70" s="85">
        <v>183700</v>
      </c>
      <c r="N70" s="8"/>
      <c r="O70" s="85">
        <v>673700</v>
      </c>
      <c r="P70" s="8"/>
      <c r="Q70" s="85">
        <v>673700</v>
      </c>
      <c r="R70" s="8"/>
      <c r="S70" s="85">
        <v>673700</v>
      </c>
      <c r="T70" s="8"/>
      <c r="U70" s="85">
        <v>673700</v>
      </c>
      <c r="V70" s="8"/>
      <c r="W70" s="85">
        <v>673700</v>
      </c>
      <c r="X70" s="8"/>
      <c r="Y70" s="85">
        <v>673700</v>
      </c>
      <c r="Z70" s="8"/>
      <c r="AA70" s="85">
        <f t="shared" si="17"/>
        <v>673700</v>
      </c>
      <c r="AB70" s="85">
        <v>603118.42</v>
      </c>
      <c r="AC70" s="8">
        <f t="shared" si="2"/>
        <v>0.8952329226658751</v>
      </c>
    </row>
    <row r="71" spans="1:29" ht="14.25" customHeight="1" hidden="1">
      <c r="A71" s="12" t="s">
        <v>49</v>
      </c>
      <c r="B71" s="22"/>
      <c r="C71" s="22"/>
      <c r="D71" s="22"/>
      <c r="E71" s="22"/>
      <c r="F71" s="22" t="s">
        <v>324</v>
      </c>
      <c r="G71" s="22" t="s">
        <v>45</v>
      </c>
      <c r="H71" s="22" t="s">
        <v>50</v>
      </c>
      <c r="I71" s="92">
        <v>10000</v>
      </c>
      <c r="J71" s="8">
        <v>2294.44</v>
      </c>
      <c r="K71" s="8">
        <v>2294.44</v>
      </c>
      <c r="L71" s="8">
        <v>2707.44</v>
      </c>
      <c r="M71" s="85">
        <v>2703.68</v>
      </c>
      <c r="N71" s="8"/>
      <c r="O71" s="85">
        <v>10000</v>
      </c>
      <c r="P71" s="8"/>
      <c r="Q71" s="85">
        <v>10000</v>
      </c>
      <c r="R71" s="8"/>
      <c r="S71" s="85">
        <v>10000</v>
      </c>
      <c r="T71" s="8"/>
      <c r="U71" s="85">
        <v>10000</v>
      </c>
      <c r="V71" s="8"/>
      <c r="W71" s="85">
        <v>10000</v>
      </c>
      <c r="X71" s="8"/>
      <c r="Y71" s="85">
        <v>10000</v>
      </c>
      <c r="Z71" s="8">
        <v>750</v>
      </c>
      <c r="AA71" s="85">
        <f t="shared" si="17"/>
        <v>10750</v>
      </c>
      <c r="AB71" s="85">
        <v>9749.17</v>
      </c>
      <c r="AC71" s="8">
        <f t="shared" si="2"/>
        <v>0.906899534883721</v>
      </c>
    </row>
    <row r="72" spans="1:29" ht="14.25" customHeight="1" hidden="1">
      <c r="A72" s="12" t="s">
        <v>51</v>
      </c>
      <c r="B72" s="22"/>
      <c r="C72" s="22"/>
      <c r="D72" s="22"/>
      <c r="E72" s="22"/>
      <c r="F72" s="22" t="s">
        <v>324</v>
      </c>
      <c r="G72" s="22" t="s">
        <v>45</v>
      </c>
      <c r="H72" s="22" t="s">
        <v>52</v>
      </c>
      <c r="I72" s="92">
        <v>2750</v>
      </c>
      <c r="J72" s="8">
        <v>630.41</v>
      </c>
      <c r="K72" s="8">
        <v>630.41</v>
      </c>
      <c r="L72" s="8">
        <v>744.59</v>
      </c>
      <c r="M72" s="85">
        <v>744.59</v>
      </c>
      <c r="N72" s="8"/>
      <c r="O72" s="85">
        <v>2750</v>
      </c>
      <c r="P72" s="8"/>
      <c r="Q72" s="85">
        <v>2750</v>
      </c>
      <c r="R72" s="8"/>
      <c r="S72" s="85">
        <v>2750</v>
      </c>
      <c r="T72" s="8"/>
      <c r="U72" s="85">
        <v>2750</v>
      </c>
      <c r="V72" s="8"/>
      <c r="W72" s="85">
        <v>2750</v>
      </c>
      <c r="X72" s="8"/>
      <c r="Y72" s="85">
        <v>2750</v>
      </c>
      <c r="Z72" s="8"/>
      <c r="AA72" s="85">
        <f t="shared" si="17"/>
        <v>2750</v>
      </c>
      <c r="AB72" s="85">
        <v>2351.3</v>
      </c>
      <c r="AC72" s="8">
        <f t="shared" si="2"/>
        <v>0.8550181818181819</v>
      </c>
    </row>
    <row r="73" spans="1:29" ht="14.25" customHeight="1" hidden="1">
      <c r="A73" s="15" t="s">
        <v>53</v>
      </c>
      <c r="B73" s="19" t="s">
        <v>5</v>
      </c>
      <c r="C73" s="19" t="s">
        <v>7</v>
      </c>
      <c r="D73" s="19" t="s">
        <v>41</v>
      </c>
      <c r="E73" s="19" t="s">
        <v>18</v>
      </c>
      <c r="F73" s="19"/>
      <c r="G73" s="19" t="s">
        <v>54</v>
      </c>
      <c r="H73" s="19"/>
      <c r="I73" s="92">
        <f>I77+I78+I79+I74</f>
        <v>1233331.79</v>
      </c>
      <c r="J73" s="93">
        <f>J77+J78+J79+J74</f>
        <v>289832.93999999994</v>
      </c>
      <c r="K73" s="93">
        <f>K77+K78+K79+K74</f>
        <v>339832.95999999996</v>
      </c>
      <c r="L73" s="93">
        <f>L77+L78+L79+L74</f>
        <v>339832.93999999994</v>
      </c>
      <c r="M73" s="93">
        <f>M77+M78+M79+M74</f>
        <v>263832.94999999995</v>
      </c>
      <c r="N73" s="8">
        <f>SUM(N77:N79)</f>
        <v>153154.82</v>
      </c>
      <c r="O73" s="85">
        <f>SUM(O77:O79)</f>
        <v>1386486.6099999999</v>
      </c>
      <c r="P73" s="8"/>
      <c r="Q73" s="85">
        <f>SUM(Q77:Q79)</f>
        <v>1563636.6099999999</v>
      </c>
      <c r="R73" s="85"/>
      <c r="S73" s="85">
        <f>SUM(S77:S79)</f>
        <v>1563636.6099999999</v>
      </c>
      <c r="T73" s="8"/>
      <c r="U73" s="85">
        <f aca="true" t="shared" si="18" ref="U73:AB73">SUM(U75:U79)</f>
        <v>1563636.6099999999</v>
      </c>
      <c r="V73" s="85">
        <f t="shared" si="18"/>
        <v>50000</v>
      </c>
      <c r="W73" s="85">
        <f t="shared" si="18"/>
        <v>1613636.6099999999</v>
      </c>
      <c r="X73" s="85">
        <f t="shared" si="18"/>
        <v>326290</v>
      </c>
      <c r="Y73" s="85">
        <f t="shared" si="18"/>
        <v>1854926.6099999999</v>
      </c>
      <c r="Z73" s="85">
        <f t="shared" si="18"/>
        <v>-279600.29</v>
      </c>
      <c r="AA73" s="85">
        <f t="shared" si="18"/>
        <v>1575326.3199999998</v>
      </c>
      <c r="AB73" s="85">
        <f t="shared" si="18"/>
        <v>1503235.52</v>
      </c>
      <c r="AC73" s="8">
        <f t="shared" si="2"/>
        <v>0.9542375448916515</v>
      </c>
    </row>
    <row r="74" spans="1:29" ht="14.25" customHeight="1" hidden="1">
      <c r="A74" s="12" t="s">
        <v>339</v>
      </c>
      <c r="B74" s="22"/>
      <c r="C74" s="22"/>
      <c r="D74" s="22"/>
      <c r="E74" s="22"/>
      <c r="F74" s="22" t="s">
        <v>340</v>
      </c>
      <c r="G74" s="22" t="s">
        <v>54</v>
      </c>
      <c r="H74" s="22" t="s">
        <v>55</v>
      </c>
      <c r="I74" s="97"/>
      <c r="J74" s="8"/>
      <c r="K74" s="8"/>
      <c r="L74" s="8"/>
      <c r="M74" s="85"/>
      <c r="N74" s="8"/>
      <c r="O74" s="85"/>
      <c r="P74" s="8"/>
      <c r="Q74" s="85"/>
      <c r="R74" s="8"/>
      <c r="S74" s="85"/>
      <c r="T74" s="8"/>
      <c r="U74" s="85"/>
      <c r="V74" s="8"/>
      <c r="W74" s="85"/>
      <c r="X74" s="8"/>
      <c r="Y74" s="85"/>
      <c r="Z74" s="8"/>
      <c r="AA74" s="85"/>
      <c r="AB74" s="85"/>
      <c r="AC74" s="8" t="e">
        <f t="shared" si="2"/>
        <v>#DIV/0!</v>
      </c>
    </row>
    <row r="75" spans="1:29" ht="14.25" customHeight="1" hidden="1">
      <c r="A75" s="12" t="s">
        <v>341</v>
      </c>
      <c r="B75" s="22"/>
      <c r="C75" s="22"/>
      <c r="D75" s="22"/>
      <c r="E75" s="22"/>
      <c r="F75" s="22" t="s">
        <v>181</v>
      </c>
      <c r="G75" s="22" t="s">
        <v>54</v>
      </c>
      <c r="H75" s="22" t="s">
        <v>57</v>
      </c>
      <c r="I75" s="97"/>
      <c r="J75" s="8"/>
      <c r="K75" s="8"/>
      <c r="L75" s="8"/>
      <c r="M75" s="85"/>
      <c r="N75" s="8"/>
      <c r="O75" s="85"/>
      <c r="P75" s="8"/>
      <c r="Q75" s="85"/>
      <c r="R75" s="8"/>
      <c r="S75" s="85"/>
      <c r="T75" s="8"/>
      <c r="U75" s="85"/>
      <c r="V75" s="8">
        <v>50000</v>
      </c>
      <c r="W75" s="85">
        <f>U75+V75</f>
        <v>50000</v>
      </c>
      <c r="X75" s="8"/>
      <c r="Y75" s="85">
        <v>65000</v>
      </c>
      <c r="Z75" s="8"/>
      <c r="AA75" s="85">
        <f>Y75+Z75</f>
        <v>65000</v>
      </c>
      <c r="AB75" s="85">
        <v>63900</v>
      </c>
      <c r="AC75" s="8">
        <f aca="true" t="shared" si="19" ref="AC75:AC138">AB75/AA75</f>
        <v>0.9830769230769231</v>
      </c>
    </row>
    <row r="76" spans="1:29" ht="14.25" customHeight="1" hidden="1">
      <c r="A76" s="12" t="s">
        <v>342</v>
      </c>
      <c r="B76" s="22"/>
      <c r="C76" s="22"/>
      <c r="D76" s="22"/>
      <c r="E76" s="22"/>
      <c r="F76" s="22" t="s">
        <v>340</v>
      </c>
      <c r="G76" s="22" t="s">
        <v>54</v>
      </c>
      <c r="H76" s="22" t="s">
        <v>55</v>
      </c>
      <c r="I76" s="97"/>
      <c r="J76" s="8"/>
      <c r="K76" s="8"/>
      <c r="L76" s="8"/>
      <c r="M76" s="85"/>
      <c r="N76" s="8"/>
      <c r="O76" s="85"/>
      <c r="P76" s="8"/>
      <c r="Q76" s="85"/>
      <c r="R76" s="8"/>
      <c r="S76" s="85"/>
      <c r="T76" s="8"/>
      <c r="U76" s="85"/>
      <c r="V76" s="8">
        <v>250000</v>
      </c>
      <c r="W76" s="85">
        <f>U76+V76</f>
        <v>250000</v>
      </c>
      <c r="X76" s="8">
        <v>326290</v>
      </c>
      <c r="Y76" s="85">
        <f>W76+X76</f>
        <v>576290</v>
      </c>
      <c r="Z76" s="8"/>
      <c r="AA76" s="85">
        <f>Y76+Z76</f>
        <v>576290</v>
      </c>
      <c r="AB76" s="85">
        <v>575840</v>
      </c>
      <c r="AC76" s="8">
        <f t="shared" si="19"/>
        <v>0.9992191431397387</v>
      </c>
    </row>
    <row r="77" spans="1:29" ht="14.25" customHeight="1" hidden="1">
      <c r="A77" s="12" t="s">
        <v>343</v>
      </c>
      <c r="B77" s="22"/>
      <c r="C77" s="22"/>
      <c r="D77" s="22"/>
      <c r="E77" s="22"/>
      <c r="F77" s="22" t="s">
        <v>324</v>
      </c>
      <c r="G77" s="22" t="s">
        <v>54</v>
      </c>
      <c r="H77" s="22" t="s">
        <v>55</v>
      </c>
      <c r="I77" s="97">
        <f>SUM(J77:M77)</f>
        <v>674000</v>
      </c>
      <c r="J77" s="8">
        <v>150000</v>
      </c>
      <c r="K77" s="8">
        <v>200000</v>
      </c>
      <c r="L77" s="8">
        <v>200000</v>
      </c>
      <c r="M77" s="85">
        <v>124000</v>
      </c>
      <c r="N77" s="8"/>
      <c r="O77" s="85">
        <v>674000</v>
      </c>
      <c r="P77" s="8"/>
      <c r="Q77" s="85">
        <v>674000</v>
      </c>
      <c r="R77" s="8"/>
      <c r="S77" s="85">
        <v>674000</v>
      </c>
      <c r="T77" s="8"/>
      <c r="U77" s="85">
        <v>674000</v>
      </c>
      <c r="V77" s="8">
        <v>-250000</v>
      </c>
      <c r="W77" s="85">
        <f>U77+V77</f>
        <v>424000</v>
      </c>
      <c r="X77" s="8"/>
      <c r="Y77" s="85">
        <v>424000</v>
      </c>
      <c r="Z77" s="8">
        <v>-279600.29</v>
      </c>
      <c r="AA77" s="85">
        <f>Y77+Z77</f>
        <v>144399.71000000002</v>
      </c>
      <c r="AB77" s="85">
        <v>141399.71</v>
      </c>
      <c r="AC77" s="8">
        <f t="shared" si="19"/>
        <v>0.9792243350073208</v>
      </c>
    </row>
    <row r="78" spans="1:29" ht="14.25" customHeight="1" hidden="1">
      <c r="A78" s="12" t="s">
        <v>243</v>
      </c>
      <c r="B78" s="22"/>
      <c r="C78" s="22"/>
      <c r="D78" s="22"/>
      <c r="E78" s="22"/>
      <c r="F78" s="22" t="s">
        <v>324</v>
      </c>
      <c r="G78" s="22" t="s">
        <v>54</v>
      </c>
      <c r="H78" s="22" t="s">
        <v>56</v>
      </c>
      <c r="I78" s="97">
        <v>13328.61</v>
      </c>
      <c r="J78" s="8">
        <v>3332.15</v>
      </c>
      <c r="K78" s="8">
        <v>3332.16</v>
      </c>
      <c r="L78" s="8">
        <v>3332.15</v>
      </c>
      <c r="M78" s="85">
        <v>3332.15</v>
      </c>
      <c r="N78" s="8">
        <v>80000</v>
      </c>
      <c r="O78" s="85">
        <v>93328.61</v>
      </c>
      <c r="P78" s="8">
        <v>177150</v>
      </c>
      <c r="Q78" s="85">
        <f>O78+P78</f>
        <v>270478.61</v>
      </c>
      <c r="R78" s="8"/>
      <c r="S78" s="85">
        <v>270478.61</v>
      </c>
      <c r="T78" s="8"/>
      <c r="U78" s="85">
        <v>270478.61</v>
      </c>
      <c r="V78" s="8"/>
      <c r="W78" s="85">
        <f>U78+V78</f>
        <v>270478.61</v>
      </c>
      <c r="X78" s="8"/>
      <c r="Y78" s="85">
        <f>W78+X78</f>
        <v>270478.61</v>
      </c>
      <c r="Z78" s="8"/>
      <c r="AA78" s="85">
        <f>Y78+Z78</f>
        <v>270478.61</v>
      </c>
      <c r="AB78" s="85">
        <v>267097.27</v>
      </c>
      <c r="AC78" s="8">
        <f t="shared" si="19"/>
        <v>0.9874986787310096</v>
      </c>
    </row>
    <row r="79" spans="1:29" ht="14.25" customHeight="1" hidden="1">
      <c r="A79" s="12" t="s">
        <v>173</v>
      </c>
      <c r="B79" s="22"/>
      <c r="C79" s="22"/>
      <c r="D79" s="22"/>
      <c r="E79" s="22"/>
      <c r="F79" s="22" t="s">
        <v>324</v>
      </c>
      <c r="G79" s="22" t="s">
        <v>54</v>
      </c>
      <c r="H79" s="22" t="s">
        <v>57</v>
      </c>
      <c r="I79" s="92">
        <f>SUM(I80:I84)</f>
        <v>546003.1799999999</v>
      </c>
      <c r="J79" s="93">
        <f>SUM(J80:J84)</f>
        <v>136500.78999999998</v>
      </c>
      <c r="K79" s="93">
        <f>SUM(K80:K84)</f>
        <v>136500.8</v>
      </c>
      <c r="L79" s="93">
        <f>SUM(L80:L84)</f>
        <v>136500.78999999998</v>
      </c>
      <c r="M79" s="93">
        <f>SUM(M80:M84)</f>
        <v>136500.8</v>
      </c>
      <c r="N79" s="8">
        <v>73154.82</v>
      </c>
      <c r="O79" s="85">
        <f>I79+N79</f>
        <v>619158</v>
      </c>
      <c r="P79" s="8"/>
      <c r="Q79" s="85">
        <v>619158</v>
      </c>
      <c r="R79" s="8"/>
      <c r="S79" s="85">
        <v>619158</v>
      </c>
      <c r="T79" s="8"/>
      <c r="U79" s="85">
        <v>619158</v>
      </c>
      <c r="V79" s="8"/>
      <c r="W79" s="85">
        <f>U79+V79</f>
        <v>619158</v>
      </c>
      <c r="X79" s="8"/>
      <c r="Y79" s="85">
        <v>519158</v>
      </c>
      <c r="Z79" s="8"/>
      <c r="AA79" s="85">
        <f>Y79+Z79</f>
        <v>519158</v>
      </c>
      <c r="AB79" s="85">
        <v>454998.54</v>
      </c>
      <c r="AC79" s="8">
        <f t="shared" si="19"/>
        <v>0.8764163125676576</v>
      </c>
    </row>
    <row r="80" spans="1:29" ht="14.25" customHeight="1" hidden="1">
      <c r="A80" s="12" t="s">
        <v>344</v>
      </c>
      <c r="B80" s="19"/>
      <c r="C80" s="19"/>
      <c r="D80" s="19"/>
      <c r="E80" s="19"/>
      <c r="F80" s="19"/>
      <c r="G80" s="19"/>
      <c r="H80" s="19"/>
      <c r="I80" s="97">
        <v>350000</v>
      </c>
      <c r="J80" s="11">
        <v>87500</v>
      </c>
      <c r="K80" s="11">
        <v>87500</v>
      </c>
      <c r="L80" s="11">
        <v>87500</v>
      </c>
      <c r="M80" s="95">
        <v>87500</v>
      </c>
      <c r="N80" s="8"/>
      <c r="O80" s="85">
        <v>350000</v>
      </c>
      <c r="P80" s="8"/>
      <c r="Q80" s="85">
        <v>350000</v>
      </c>
      <c r="R80" s="8"/>
      <c r="S80" s="85">
        <v>350000</v>
      </c>
      <c r="T80" s="8"/>
      <c r="U80" s="85">
        <v>350000</v>
      </c>
      <c r="V80" s="8"/>
      <c r="W80" s="85"/>
      <c r="X80" s="8"/>
      <c r="Y80" s="85"/>
      <c r="Z80" s="8"/>
      <c r="AA80" s="85"/>
      <c r="AB80" s="85"/>
      <c r="AC80" s="8" t="e">
        <f t="shared" si="19"/>
        <v>#DIV/0!</v>
      </c>
    </row>
    <row r="81" spans="1:29" ht="14.25" customHeight="1" hidden="1">
      <c r="A81" s="12" t="s">
        <v>345</v>
      </c>
      <c r="B81" s="19"/>
      <c r="C81" s="19"/>
      <c r="D81" s="19"/>
      <c r="E81" s="19"/>
      <c r="F81" s="19"/>
      <c r="G81" s="19"/>
      <c r="H81" s="19"/>
      <c r="I81" s="97">
        <v>66000</v>
      </c>
      <c r="J81" s="11">
        <v>16500</v>
      </c>
      <c r="K81" s="11">
        <v>16500</v>
      </c>
      <c r="L81" s="11">
        <v>16500</v>
      </c>
      <c r="M81" s="95">
        <v>16500</v>
      </c>
      <c r="N81" s="8"/>
      <c r="O81" s="85">
        <v>66000</v>
      </c>
      <c r="P81" s="8"/>
      <c r="Q81" s="85">
        <v>66000</v>
      </c>
      <c r="R81" s="8"/>
      <c r="S81" s="85">
        <v>66000</v>
      </c>
      <c r="T81" s="8"/>
      <c r="U81" s="85">
        <v>66000</v>
      </c>
      <c r="V81" s="8"/>
      <c r="W81" s="85"/>
      <c r="X81" s="8"/>
      <c r="Y81" s="85"/>
      <c r="Z81" s="8"/>
      <c r="AA81" s="85"/>
      <c r="AB81" s="85"/>
      <c r="AC81" s="8" t="e">
        <f t="shared" si="19"/>
        <v>#DIV/0!</v>
      </c>
    </row>
    <row r="82" spans="1:29" ht="14.25" customHeight="1" hidden="1">
      <c r="A82" s="12" t="s">
        <v>346</v>
      </c>
      <c r="B82" s="19"/>
      <c r="C82" s="19"/>
      <c r="D82" s="19"/>
      <c r="E82" s="19"/>
      <c r="F82" s="19"/>
      <c r="G82" s="19"/>
      <c r="H82" s="19"/>
      <c r="I82" s="97">
        <f>SUM(J82:M82)</f>
        <v>30000</v>
      </c>
      <c r="J82" s="11">
        <v>7500</v>
      </c>
      <c r="K82" s="11">
        <v>7500</v>
      </c>
      <c r="L82" s="11">
        <v>7500</v>
      </c>
      <c r="M82" s="95">
        <v>7500</v>
      </c>
      <c r="N82" s="8"/>
      <c r="O82" s="85">
        <v>30000</v>
      </c>
      <c r="P82" s="8"/>
      <c r="Q82" s="85">
        <v>30000</v>
      </c>
      <c r="R82" s="8"/>
      <c r="S82" s="85">
        <v>30000</v>
      </c>
      <c r="T82" s="8"/>
      <c r="U82" s="85">
        <v>30000</v>
      </c>
      <c r="V82" s="8"/>
      <c r="W82" s="85"/>
      <c r="X82" s="8"/>
      <c r="Y82" s="85"/>
      <c r="Z82" s="8"/>
      <c r="AA82" s="85"/>
      <c r="AB82" s="85"/>
      <c r="AC82" s="8" t="e">
        <f t="shared" si="19"/>
        <v>#DIV/0!</v>
      </c>
    </row>
    <row r="83" spans="1:29" ht="14.25" customHeight="1" hidden="1">
      <c r="A83" s="12" t="s">
        <v>347</v>
      </c>
      <c r="B83" s="19"/>
      <c r="C83" s="19"/>
      <c r="D83" s="19"/>
      <c r="E83" s="19"/>
      <c r="F83" s="19"/>
      <c r="G83" s="19"/>
      <c r="H83" s="19"/>
      <c r="I83" s="97">
        <v>96930.46</v>
      </c>
      <c r="J83" s="11">
        <v>24232.61</v>
      </c>
      <c r="K83" s="11">
        <v>24232.62</v>
      </c>
      <c r="L83" s="11">
        <v>24232.61</v>
      </c>
      <c r="M83" s="95">
        <v>24232.62</v>
      </c>
      <c r="N83" s="8"/>
      <c r="O83" s="85">
        <v>96930.46</v>
      </c>
      <c r="P83" s="8"/>
      <c r="Q83" s="85">
        <v>96930.46</v>
      </c>
      <c r="R83" s="8"/>
      <c r="S83" s="85">
        <v>96930.46</v>
      </c>
      <c r="T83" s="8"/>
      <c r="U83" s="85">
        <v>96930.46</v>
      </c>
      <c r="V83" s="8"/>
      <c r="W83" s="85"/>
      <c r="X83" s="8"/>
      <c r="Y83" s="85"/>
      <c r="Z83" s="8"/>
      <c r="AA83" s="85"/>
      <c r="AB83" s="85"/>
      <c r="AC83" s="8" t="e">
        <f t="shared" si="19"/>
        <v>#DIV/0!</v>
      </c>
    </row>
    <row r="84" spans="1:29" ht="14.25" customHeight="1" hidden="1">
      <c r="A84" s="12" t="s">
        <v>348</v>
      </c>
      <c r="B84" s="19"/>
      <c r="C84" s="19"/>
      <c r="D84" s="19"/>
      <c r="E84" s="19"/>
      <c r="F84" s="19"/>
      <c r="G84" s="19"/>
      <c r="H84" s="19"/>
      <c r="I84" s="97">
        <v>3072.72</v>
      </c>
      <c r="J84" s="11">
        <v>768.18</v>
      </c>
      <c r="K84" s="11">
        <v>768.18</v>
      </c>
      <c r="L84" s="11">
        <v>768.18</v>
      </c>
      <c r="M84" s="95">
        <v>768.18</v>
      </c>
      <c r="N84" s="8"/>
      <c r="O84" s="85">
        <v>3072.72</v>
      </c>
      <c r="P84" s="8"/>
      <c r="Q84" s="85">
        <v>3072.72</v>
      </c>
      <c r="R84" s="8"/>
      <c r="S84" s="85">
        <v>3072.72</v>
      </c>
      <c r="T84" s="8"/>
      <c r="U84" s="85">
        <v>3072.72</v>
      </c>
      <c r="V84" s="8"/>
      <c r="W84" s="85"/>
      <c r="X84" s="8"/>
      <c r="Y84" s="85"/>
      <c r="Z84" s="8"/>
      <c r="AA84" s="85"/>
      <c r="AB84" s="85"/>
      <c r="AC84" s="8" t="e">
        <f t="shared" si="19"/>
        <v>#DIV/0!</v>
      </c>
    </row>
    <row r="85" spans="1:29" ht="14.25" customHeight="1" hidden="1">
      <c r="A85" s="15" t="s">
        <v>29</v>
      </c>
      <c r="B85" s="19" t="s">
        <v>5</v>
      </c>
      <c r="C85" s="19" t="s">
        <v>7</v>
      </c>
      <c r="D85" s="19" t="s">
        <v>41</v>
      </c>
      <c r="E85" s="19" t="s">
        <v>18</v>
      </c>
      <c r="F85" s="19"/>
      <c r="G85" s="19" t="s">
        <v>30</v>
      </c>
      <c r="H85" s="19"/>
      <c r="I85" s="92">
        <f>I86+I87+I88+I89+I90+I91+I92+I93</f>
        <v>3689006.7</v>
      </c>
      <c r="J85" s="93">
        <f>J86+J87+J88+J89+J90+J91+J92+J93</f>
        <v>985968.5</v>
      </c>
      <c r="K85" s="93">
        <f>K86+K87+K88+K89+K90+K91+K92+K93</f>
        <v>1158588.2</v>
      </c>
      <c r="L85" s="93">
        <f>L86+L87+L88+L89+L90+L91+L92+L93</f>
        <v>985968.5</v>
      </c>
      <c r="M85" s="93">
        <f>M86+M87+M88+M89+M90+M91+M92+M93</f>
        <v>558481.5</v>
      </c>
      <c r="N85" s="8">
        <f>SUM(N86:N93)</f>
        <v>-136256.6</v>
      </c>
      <c r="O85" s="85">
        <f>SUM(O86:O93)</f>
        <v>3552750.1</v>
      </c>
      <c r="P85" s="8"/>
      <c r="Q85" s="85">
        <f aca="true" t="shared" si="20" ref="Q85:AB85">SUM(Q86:Q93)</f>
        <v>3375600.1</v>
      </c>
      <c r="R85" s="85">
        <f t="shared" si="20"/>
        <v>-110000</v>
      </c>
      <c r="S85" s="85">
        <f t="shared" si="20"/>
        <v>3265600.1</v>
      </c>
      <c r="T85" s="85">
        <f t="shared" si="20"/>
        <v>-13200</v>
      </c>
      <c r="U85" s="85">
        <f t="shared" si="20"/>
        <v>3252400.1</v>
      </c>
      <c r="V85" s="85">
        <f t="shared" si="20"/>
        <v>-80000</v>
      </c>
      <c r="W85" s="85">
        <f t="shared" si="20"/>
        <v>3172400.1</v>
      </c>
      <c r="X85" s="85">
        <f t="shared" si="20"/>
        <v>100000</v>
      </c>
      <c r="Y85" s="85">
        <f t="shared" si="20"/>
        <v>3779917.62</v>
      </c>
      <c r="Z85" s="85">
        <f t="shared" si="20"/>
        <v>83500</v>
      </c>
      <c r="AA85" s="85">
        <f t="shared" si="20"/>
        <v>3863417.62</v>
      </c>
      <c r="AB85" s="85">
        <f t="shared" si="20"/>
        <v>3516035.26</v>
      </c>
      <c r="AC85" s="8">
        <f t="shared" si="19"/>
        <v>0.910084180855395</v>
      </c>
    </row>
    <row r="86" spans="1:29" ht="14.25" customHeight="1" hidden="1">
      <c r="A86" s="12" t="s">
        <v>58</v>
      </c>
      <c r="B86" s="19"/>
      <c r="C86" s="19"/>
      <c r="D86" s="19"/>
      <c r="E86" s="19"/>
      <c r="F86" s="19" t="s">
        <v>324</v>
      </c>
      <c r="G86" s="19" t="s">
        <v>30</v>
      </c>
      <c r="H86" s="22" t="s">
        <v>59</v>
      </c>
      <c r="I86" s="92">
        <v>59538</v>
      </c>
      <c r="J86" s="8">
        <v>14884.5</v>
      </c>
      <c r="K86" s="8">
        <v>14884.5</v>
      </c>
      <c r="L86" s="8">
        <v>14884.5</v>
      </c>
      <c r="M86" s="85">
        <v>14884.5</v>
      </c>
      <c r="N86" s="8">
        <v>3743.4</v>
      </c>
      <c r="O86" s="85">
        <f>I86+N86</f>
        <v>63281.4</v>
      </c>
      <c r="P86" s="8"/>
      <c r="Q86" s="85">
        <v>63281.4</v>
      </c>
      <c r="R86" s="8"/>
      <c r="S86" s="85">
        <v>63281.4</v>
      </c>
      <c r="T86" s="8"/>
      <c r="U86" s="85">
        <v>63281.4</v>
      </c>
      <c r="V86" s="8"/>
      <c r="W86" s="85">
        <f>U86+V86</f>
        <v>63281.4</v>
      </c>
      <c r="X86" s="8"/>
      <c r="Y86" s="85">
        <f>W86+X86</f>
        <v>63281.4</v>
      </c>
      <c r="Z86" s="8"/>
      <c r="AA86" s="85">
        <f>Y86+Z86</f>
        <v>63281.4</v>
      </c>
      <c r="AB86" s="85">
        <v>63281.4</v>
      </c>
      <c r="AC86" s="8">
        <f t="shared" si="19"/>
        <v>1</v>
      </c>
    </row>
    <row r="87" spans="1:29" ht="14.25" customHeight="1" hidden="1">
      <c r="A87" s="12" t="s">
        <v>349</v>
      </c>
      <c r="B87" s="19"/>
      <c r="C87" s="19"/>
      <c r="D87" s="19"/>
      <c r="E87" s="19"/>
      <c r="F87" s="19" t="s">
        <v>324</v>
      </c>
      <c r="G87" s="19" t="s">
        <v>30</v>
      </c>
      <c r="H87" s="22" t="s">
        <v>188</v>
      </c>
      <c r="I87" s="92"/>
      <c r="J87" s="8"/>
      <c r="K87" s="8"/>
      <c r="L87" s="8"/>
      <c r="M87" s="85"/>
      <c r="N87" s="8"/>
      <c r="O87" s="85"/>
      <c r="P87" s="8"/>
      <c r="Q87" s="85"/>
      <c r="R87" s="8"/>
      <c r="S87" s="85"/>
      <c r="T87" s="8"/>
      <c r="U87" s="85"/>
      <c r="V87" s="8"/>
      <c r="W87" s="85">
        <f aca="true" t="shared" si="21" ref="W87:Y93">U87+V87</f>
        <v>0</v>
      </c>
      <c r="X87" s="8"/>
      <c r="Y87" s="85">
        <f t="shared" si="21"/>
        <v>0</v>
      </c>
      <c r="Z87" s="8"/>
      <c r="AA87" s="85">
        <f aca="true" t="shared" si="22" ref="AA87:AA93">Y87+Z87</f>
        <v>0</v>
      </c>
      <c r="AB87" s="85"/>
      <c r="AC87" s="8" t="e">
        <f t="shared" si="19"/>
        <v>#DIV/0!</v>
      </c>
    </row>
    <row r="88" spans="1:29" ht="14.25" customHeight="1" hidden="1">
      <c r="A88" s="12" t="s">
        <v>60</v>
      </c>
      <c r="B88" s="19"/>
      <c r="C88" s="19"/>
      <c r="D88" s="19"/>
      <c r="E88" s="19"/>
      <c r="F88" s="19" t="s">
        <v>324</v>
      </c>
      <c r="G88" s="19" t="s">
        <v>30</v>
      </c>
      <c r="H88" s="22" t="s">
        <v>61</v>
      </c>
      <c r="I88" s="92">
        <v>100000</v>
      </c>
      <c r="J88" s="8"/>
      <c r="K88" s="8">
        <v>100000</v>
      </c>
      <c r="L88" s="8"/>
      <c r="M88" s="85"/>
      <c r="N88" s="8"/>
      <c r="O88" s="85">
        <v>100000</v>
      </c>
      <c r="P88" s="8"/>
      <c r="Q88" s="85">
        <v>100000</v>
      </c>
      <c r="R88" s="8"/>
      <c r="S88" s="85">
        <v>100000</v>
      </c>
      <c r="T88" s="8"/>
      <c r="U88" s="85">
        <v>100000</v>
      </c>
      <c r="V88" s="8">
        <v>-80000</v>
      </c>
      <c r="W88" s="85">
        <f t="shared" si="21"/>
        <v>20000</v>
      </c>
      <c r="X88" s="8"/>
      <c r="Y88" s="85">
        <v>11568.72</v>
      </c>
      <c r="Z88" s="8"/>
      <c r="AA88" s="85">
        <f t="shared" si="22"/>
        <v>11568.72</v>
      </c>
      <c r="AB88" s="85">
        <v>11568.72</v>
      </c>
      <c r="AC88" s="8">
        <f t="shared" si="19"/>
        <v>1</v>
      </c>
    </row>
    <row r="89" spans="1:29" ht="14.25" customHeight="1" hidden="1">
      <c r="A89" s="12" t="s">
        <v>64</v>
      </c>
      <c r="B89" s="19"/>
      <c r="C89" s="19"/>
      <c r="D89" s="19"/>
      <c r="E89" s="19"/>
      <c r="F89" s="19" t="s">
        <v>324</v>
      </c>
      <c r="G89" s="19" t="s">
        <v>30</v>
      </c>
      <c r="H89" s="22" t="s">
        <v>65</v>
      </c>
      <c r="I89" s="92">
        <v>145026</v>
      </c>
      <c r="J89" s="8"/>
      <c r="K89" s="8">
        <v>72513</v>
      </c>
      <c r="L89" s="8"/>
      <c r="M89" s="85">
        <v>72513</v>
      </c>
      <c r="N89" s="8"/>
      <c r="O89" s="85">
        <v>145026</v>
      </c>
      <c r="P89" s="8"/>
      <c r="Q89" s="85">
        <v>145026</v>
      </c>
      <c r="R89" s="8"/>
      <c r="S89" s="85">
        <v>145026</v>
      </c>
      <c r="T89" s="8"/>
      <c r="U89" s="85">
        <v>145026</v>
      </c>
      <c r="V89" s="8"/>
      <c r="W89" s="85">
        <f t="shared" si="21"/>
        <v>145026</v>
      </c>
      <c r="X89" s="8"/>
      <c r="Y89" s="85">
        <v>160974.8</v>
      </c>
      <c r="Z89" s="8"/>
      <c r="AA89" s="85">
        <f t="shared" si="22"/>
        <v>160974.8</v>
      </c>
      <c r="AB89" s="85">
        <v>160974.8</v>
      </c>
      <c r="AC89" s="8">
        <f t="shared" si="19"/>
        <v>1</v>
      </c>
    </row>
    <row r="90" spans="1:29" ht="14.25" customHeight="1" hidden="1">
      <c r="A90" s="21" t="s">
        <v>62</v>
      </c>
      <c r="B90" s="19"/>
      <c r="C90" s="19"/>
      <c r="D90" s="19"/>
      <c r="E90" s="19"/>
      <c r="F90" s="19" t="s">
        <v>181</v>
      </c>
      <c r="G90" s="19" t="s">
        <v>30</v>
      </c>
      <c r="H90" s="22" t="s">
        <v>63</v>
      </c>
      <c r="I90" s="92">
        <v>420896</v>
      </c>
      <c r="J90" s="8">
        <v>105224</v>
      </c>
      <c r="K90" s="8">
        <v>105224</v>
      </c>
      <c r="L90" s="8">
        <v>105224</v>
      </c>
      <c r="M90" s="85">
        <v>105224</v>
      </c>
      <c r="N90" s="8"/>
      <c r="O90" s="85">
        <v>420896</v>
      </c>
      <c r="P90" s="8"/>
      <c r="Q90" s="85">
        <v>420896</v>
      </c>
      <c r="R90" s="8"/>
      <c r="S90" s="85">
        <v>420896</v>
      </c>
      <c r="T90" s="8"/>
      <c r="U90" s="85">
        <v>420896</v>
      </c>
      <c r="V90" s="8"/>
      <c r="W90" s="85">
        <f t="shared" si="21"/>
        <v>420896</v>
      </c>
      <c r="X90" s="8"/>
      <c r="Y90" s="85">
        <f t="shared" si="21"/>
        <v>420896</v>
      </c>
      <c r="Z90" s="8"/>
      <c r="AA90" s="85">
        <f t="shared" si="22"/>
        <v>420896</v>
      </c>
      <c r="AB90" s="85">
        <v>392336.25</v>
      </c>
      <c r="AC90" s="8">
        <f t="shared" si="19"/>
        <v>0.9321453518208773</v>
      </c>
    </row>
    <row r="91" spans="1:29" ht="14.25" customHeight="1" hidden="1">
      <c r="A91" s="12" t="s">
        <v>66</v>
      </c>
      <c r="B91" s="19"/>
      <c r="C91" s="19"/>
      <c r="D91" s="19"/>
      <c r="E91" s="19"/>
      <c r="F91" s="19" t="s">
        <v>324</v>
      </c>
      <c r="G91" s="19" t="s">
        <v>30</v>
      </c>
      <c r="H91" s="22" t="s">
        <v>33</v>
      </c>
      <c r="I91" s="92">
        <v>150000</v>
      </c>
      <c r="J91" s="8">
        <v>37500</v>
      </c>
      <c r="K91" s="8">
        <v>37500</v>
      </c>
      <c r="L91" s="8">
        <v>37500</v>
      </c>
      <c r="M91" s="85">
        <v>37500</v>
      </c>
      <c r="N91" s="8"/>
      <c r="O91" s="85">
        <v>150000</v>
      </c>
      <c r="P91" s="8"/>
      <c r="Q91" s="85">
        <v>150000</v>
      </c>
      <c r="R91" s="8"/>
      <c r="S91" s="85">
        <v>150000</v>
      </c>
      <c r="T91" s="8"/>
      <c r="U91" s="85">
        <v>150000</v>
      </c>
      <c r="V91" s="8"/>
      <c r="W91" s="85">
        <f t="shared" si="21"/>
        <v>150000</v>
      </c>
      <c r="X91" s="8"/>
      <c r="Y91" s="85">
        <f t="shared" si="21"/>
        <v>150000</v>
      </c>
      <c r="Z91" s="8"/>
      <c r="AA91" s="85">
        <f t="shared" si="22"/>
        <v>150000</v>
      </c>
      <c r="AB91" s="85">
        <v>90800</v>
      </c>
      <c r="AC91" s="8">
        <f t="shared" si="19"/>
        <v>0.6053333333333333</v>
      </c>
    </row>
    <row r="92" spans="1:29" ht="14.25" customHeight="1" hidden="1">
      <c r="A92" s="12" t="s">
        <v>34</v>
      </c>
      <c r="B92" s="19"/>
      <c r="C92" s="19"/>
      <c r="D92" s="19"/>
      <c r="E92" s="19"/>
      <c r="F92" s="19" t="s">
        <v>324</v>
      </c>
      <c r="G92" s="19" t="s">
        <v>30</v>
      </c>
      <c r="H92" s="22" t="s">
        <v>35</v>
      </c>
      <c r="I92" s="92">
        <v>2353546.7</v>
      </c>
      <c r="J92" s="8">
        <v>713360</v>
      </c>
      <c r="K92" s="8">
        <v>713466.7</v>
      </c>
      <c r="L92" s="8">
        <v>713360</v>
      </c>
      <c r="M92" s="85">
        <v>213360</v>
      </c>
      <c r="N92" s="8">
        <v>-140000</v>
      </c>
      <c r="O92" s="85">
        <f>I92+N92</f>
        <v>2213546.7</v>
      </c>
      <c r="P92" s="8">
        <v>-177150</v>
      </c>
      <c r="Q92" s="85">
        <f>O92+P92</f>
        <v>2036396.7000000002</v>
      </c>
      <c r="R92" s="8">
        <v>-110000</v>
      </c>
      <c r="S92" s="85">
        <f>Q92+R92</f>
        <v>1926396.7000000002</v>
      </c>
      <c r="T92" s="8">
        <v>-13200</v>
      </c>
      <c r="U92" s="85">
        <f>S92+T92</f>
        <v>1913196.7000000002</v>
      </c>
      <c r="V92" s="8"/>
      <c r="W92" s="85">
        <f t="shared" si="21"/>
        <v>1913196.7000000002</v>
      </c>
      <c r="X92" s="8">
        <v>100000</v>
      </c>
      <c r="Y92" s="85">
        <v>2513196.7</v>
      </c>
      <c r="Z92" s="8">
        <v>83500</v>
      </c>
      <c r="AA92" s="85">
        <f t="shared" si="22"/>
        <v>2596696.7</v>
      </c>
      <c r="AB92" s="85">
        <v>2399153.13</v>
      </c>
      <c r="AC92" s="8">
        <f t="shared" si="19"/>
        <v>0.9239250506229703</v>
      </c>
    </row>
    <row r="93" spans="1:29" ht="14.25" customHeight="1" hidden="1">
      <c r="A93" s="12" t="s">
        <v>31</v>
      </c>
      <c r="B93" s="19"/>
      <c r="C93" s="19"/>
      <c r="D93" s="19"/>
      <c r="E93" s="19"/>
      <c r="F93" s="19" t="s">
        <v>324</v>
      </c>
      <c r="G93" s="19" t="s">
        <v>30</v>
      </c>
      <c r="H93" s="22" t="s">
        <v>24</v>
      </c>
      <c r="I93" s="92">
        <v>460000</v>
      </c>
      <c r="J93" s="8">
        <v>115000</v>
      </c>
      <c r="K93" s="8">
        <v>115000</v>
      </c>
      <c r="L93" s="8">
        <v>115000</v>
      </c>
      <c r="M93" s="85">
        <v>115000</v>
      </c>
      <c r="N93" s="8"/>
      <c r="O93" s="85">
        <v>460000</v>
      </c>
      <c r="P93" s="8"/>
      <c r="Q93" s="85">
        <v>460000</v>
      </c>
      <c r="R93" s="8"/>
      <c r="S93" s="85">
        <v>460000</v>
      </c>
      <c r="T93" s="8"/>
      <c r="U93" s="85">
        <v>460000</v>
      </c>
      <c r="V93" s="8"/>
      <c r="W93" s="85">
        <f t="shared" si="21"/>
        <v>460000</v>
      </c>
      <c r="X93" s="8"/>
      <c r="Y93" s="85">
        <f t="shared" si="21"/>
        <v>460000</v>
      </c>
      <c r="Z93" s="8"/>
      <c r="AA93" s="85">
        <f t="shared" si="22"/>
        <v>460000</v>
      </c>
      <c r="AB93" s="85">
        <v>397920.96</v>
      </c>
      <c r="AC93" s="8">
        <f t="shared" si="19"/>
        <v>0.8650455652173914</v>
      </c>
    </row>
    <row r="94" spans="1:29" ht="14.25" customHeight="1" hidden="1">
      <c r="A94" s="15" t="s">
        <v>147</v>
      </c>
      <c r="B94" s="19" t="s">
        <v>5</v>
      </c>
      <c r="C94" s="19" t="s">
        <v>7</v>
      </c>
      <c r="D94" s="19" t="s">
        <v>41</v>
      </c>
      <c r="E94" s="19" t="s">
        <v>18</v>
      </c>
      <c r="F94" s="19"/>
      <c r="G94" s="19" t="s">
        <v>67</v>
      </c>
      <c r="H94" s="19"/>
      <c r="I94" s="92">
        <f>I95</f>
        <v>0</v>
      </c>
      <c r="J94" s="8"/>
      <c r="K94" s="8"/>
      <c r="L94" s="8"/>
      <c r="M94" s="85"/>
      <c r="N94" s="8"/>
      <c r="O94" s="85">
        <v>0</v>
      </c>
      <c r="P94" s="8"/>
      <c r="Q94" s="85">
        <v>0</v>
      </c>
      <c r="R94" s="8"/>
      <c r="S94" s="85">
        <v>0</v>
      </c>
      <c r="T94" s="8"/>
      <c r="U94" s="85">
        <v>0</v>
      </c>
      <c r="V94" s="8"/>
      <c r="W94" s="85"/>
      <c r="X94" s="8"/>
      <c r="Y94" s="85"/>
      <c r="Z94" s="8"/>
      <c r="AA94" s="85"/>
      <c r="AB94" s="85"/>
      <c r="AC94" s="8" t="e">
        <f t="shared" si="19"/>
        <v>#DIV/0!</v>
      </c>
    </row>
    <row r="95" spans="1:29" ht="14.25" customHeight="1" hidden="1">
      <c r="A95" s="12" t="s">
        <v>350</v>
      </c>
      <c r="B95" s="19"/>
      <c r="C95" s="19"/>
      <c r="D95" s="19"/>
      <c r="E95" s="19"/>
      <c r="F95" s="19" t="s">
        <v>351</v>
      </c>
      <c r="G95" s="22" t="s">
        <v>67</v>
      </c>
      <c r="H95" s="22" t="s">
        <v>68</v>
      </c>
      <c r="I95" s="92"/>
      <c r="J95" s="8"/>
      <c r="K95" s="8"/>
      <c r="L95" s="8"/>
      <c r="M95" s="85"/>
      <c r="N95" s="8"/>
      <c r="O95" s="85"/>
      <c r="P95" s="8"/>
      <c r="Q95" s="85"/>
      <c r="R95" s="8"/>
      <c r="S95" s="85"/>
      <c r="T95" s="8"/>
      <c r="U95" s="85"/>
      <c r="V95" s="8"/>
      <c r="W95" s="85"/>
      <c r="X95" s="8"/>
      <c r="Y95" s="85"/>
      <c r="Z95" s="8"/>
      <c r="AA95" s="85"/>
      <c r="AB95" s="85"/>
      <c r="AC95" s="8" t="e">
        <f t="shared" si="19"/>
        <v>#DIV/0!</v>
      </c>
    </row>
    <row r="96" spans="1:29" ht="14.25" customHeight="1" hidden="1">
      <c r="A96" s="15" t="s">
        <v>146</v>
      </c>
      <c r="B96" s="19" t="s">
        <v>5</v>
      </c>
      <c r="C96" s="19" t="s">
        <v>7</v>
      </c>
      <c r="D96" s="19" t="s">
        <v>41</v>
      </c>
      <c r="E96" s="19" t="s">
        <v>352</v>
      </c>
      <c r="F96" s="19" t="s">
        <v>353</v>
      </c>
      <c r="G96" s="19" t="s">
        <v>354</v>
      </c>
      <c r="H96" s="19"/>
      <c r="I96" s="92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>
        <f>Y97</f>
        <v>17218.43</v>
      </c>
      <c r="Z96" s="8"/>
      <c r="AA96" s="85">
        <f aca="true" t="shared" si="23" ref="AA96:AA103">Y96+Z96</f>
        <v>17218.43</v>
      </c>
      <c r="AB96" s="85">
        <f>AB97</f>
        <v>16340.43</v>
      </c>
      <c r="AC96" s="8">
        <f t="shared" si="19"/>
        <v>0.9490081267572015</v>
      </c>
    </row>
    <row r="97" spans="1:29" ht="14.25" customHeight="1" hidden="1">
      <c r="A97" s="12" t="s">
        <v>355</v>
      </c>
      <c r="B97" s="19"/>
      <c r="C97" s="19"/>
      <c r="D97" s="19"/>
      <c r="E97" s="19"/>
      <c r="F97" s="19" t="s">
        <v>353</v>
      </c>
      <c r="G97" s="22" t="s">
        <v>354</v>
      </c>
      <c r="H97" s="22"/>
      <c r="I97" s="92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>
        <v>17218.43</v>
      </c>
      <c r="Z97" s="8"/>
      <c r="AA97" s="85">
        <f t="shared" si="23"/>
        <v>17218.43</v>
      </c>
      <c r="AB97" s="85">
        <v>16340.43</v>
      </c>
      <c r="AC97" s="8">
        <f t="shared" si="19"/>
        <v>0.9490081267572015</v>
      </c>
    </row>
    <row r="98" spans="1:29" ht="14.25" customHeight="1" hidden="1">
      <c r="A98" s="15" t="s">
        <v>69</v>
      </c>
      <c r="B98" s="19" t="s">
        <v>5</v>
      </c>
      <c r="C98" s="19" t="s">
        <v>7</v>
      </c>
      <c r="D98" s="19" t="s">
        <v>41</v>
      </c>
      <c r="E98" s="19" t="s">
        <v>18</v>
      </c>
      <c r="F98" s="19"/>
      <c r="G98" s="19" t="s">
        <v>70</v>
      </c>
      <c r="H98" s="19"/>
      <c r="I98" s="92">
        <f>SUM(I100:I103)</f>
        <v>215061.14</v>
      </c>
      <c r="J98" s="92">
        <f aca="true" t="shared" si="24" ref="J98:P98">SUM(J100:J103)</f>
        <v>150761.14</v>
      </c>
      <c r="K98" s="92">
        <f t="shared" si="24"/>
        <v>29300</v>
      </c>
      <c r="L98" s="92">
        <f t="shared" si="24"/>
        <v>19300</v>
      </c>
      <c r="M98" s="92">
        <f t="shared" si="24"/>
        <v>15700</v>
      </c>
      <c r="N98" s="92">
        <f t="shared" si="24"/>
        <v>10000</v>
      </c>
      <c r="O98" s="92">
        <f t="shared" si="24"/>
        <v>225061.14</v>
      </c>
      <c r="P98" s="92">
        <f t="shared" si="24"/>
        <v>200000</v>
      </c>
      <c r="Q98" s="92">
        <f aca="true" t="shared" si="25" ref="Q98:Y98">SUM(Q99:Q103)</f>
        <v>425061.14</v>
      </c>
      <c r="R98" s="92">
        <f t="shared" si="25"/>
        <v>10000</v>
      </c>
      <c r="S98" s="92">
        <f t="shared" si="25"/>
        <v>435061.14</v>
      </c>
      <c r="T98" s="92">
        <f t="shared" si="25"/>
        <v>8000</v>
      </c>
      <c r="U98" s="92">
        <f t="shared" si="25"/>
        <v>443061.14</v>
      </c>
      <c r="V98" s="92">
        <f t="shared" si="25"/>
        <v>60000</v>
      </c>
      <c r="W98" s="92">
        <f t="shared" si="25"/>
        <v>503061.14</v>
      </c>
      <c r="X98" s="92">
        <f t="shared" si="25"/>
        <v>4400</v>
      </c>
      <c r="Y98" s="92">
        <f t="shared" si="25"/>
        <v>551161.14</v>
      </c>
      <c r="Z98" s="8"/>
      <c r="AA98" s="85">
        <f t="shared" si="23"/>
        <v>551161.14</v>
      </c>
      <c r="AB98" s="85">
        <f>SUM(AB99:AB103)</f>
        <v>271291.9</v>
      </c>
      <c r="AC98" s="8">
        <f t="shared" si="19"/>
        <v>0.492218845472306</v>
      </c>
    </row>
    <row r="99" spans="1:29" ht="14.25" customHeight="1" hidden="1">
      <c r="A99" s="12" t="s">
        <v>356</v>
      </c>
      <c r="B99" s="22"/>
      <c r="C99" s="22"/>
      <c r="D99" s="22"/>
      <c r="E99" s="22"/>
      <c r="F99" s="22" t="s">
        <v>357</v>
      </c>
      <c r="G99" s="22" t="s">
        <v>70</v>
      </c>
      <c r="H99" s="22" t="s">
        <v>72</v>
      </c>
      <c r="I99" s="97"/>
      <c r="J99" s="97"/>
      <c r="K99" s="97"/>
      <c r="L99" s="97"/>
      <c r="M99" s="97"/>
      <c r="N99" s="97"/>
      <c r="O99" s="97"/>
      <c r="P99" s="97"/>
      <c r="Q99" s="92"/>
      <c r="R99" s="8">
        <v>29022</v>
      </c>
      <c r="S99" s="85">
        <f>Q99+R99</f>
        <v>29022</v>
      </c>
      <c r="T99" s="8"/>
      <c r="U99" s="85">
        <f>S99+T99</f>
        <v>29022</v>
      </c>
      <c r="V99" s="8">
        <v>60000</v>
      </c>
      <c r="W99" s="85">
        <f>U99+V99</f>
        <v>89022</v>
      </c>
      <c r="X99" s="8"/>
      <c r="Y99" s="85">
        <f>W99+X99</f>
        <v>89022</v>
      </c>
      <c r="Z99" s="8"/>
      <c r="AA99" s="85">
        <f t="shared" si="23"/>
        <v>89022</v>
      </c>
      <c r="AB99" s="85">
        <v>86158</v>
      </c>
      <c r="AC99" s="8">
        <f t="shared" si="19"/>
        <v>0.9678281773044866</v>
      </c>
    </row>
    <row r="100" spans="1:29" ht="14.25" customHeight="1" hidden="1">
      <c r="A100" s="12" t="s">
        <v>358</v>
      </c>
      <c r="B100" s="19"/>
      <c r="C100" s="19"/>
      <c r="D100" s="19"/>
      <c r="E100" s="19"/>
      <c r="F100" s="19" t="s">
        <v>359</v>
      </c>
      <c r="G100" s="22" t="s">
        <v>70</v>
      </c>
      <c r="H100" s="22" t="s">
        <v>72</v>
      </c>
      <c r="I100" s="92">
        <v>1961.14</v>
      </c>
      <c r="J100" s="8">
        <v>1961.14</v>
      </c>
      <c r="K100" s="8"/>
      <c r="L100" s="8"/>
      <c r="M100" s="85"/>
      <c r="N100" s="8"/>
      <c r="O100" s="85">
        <v>1961.14</v>
      </c>
      <c r="P100" s="8">
        <v>200000</v>
      </c>
      <c r="Q100" s="85">
        <f>O100+P100</f>
        <v>201961.14</v>
      </c>
      <c r="R100" s="8">
        <v>-29022</v>
      </c>
      <c r="S100" s="85">
        <f>Q100+R100</f>
        <v>172939.14</v>
      </c>
      <c r="T100" s="8"/>
      <c r="U100" s="85">
        <f>S100+T100</f>
        <v>172939.14</v>
      </c>
      <c r="V100" s="8"/>
      <c r="W100" s="85">
        <f>U100+V100</f>
        <v>172939.14</v>
      </c>
      <c r="X100" s="8"/>
      <c r="Y100" s="85">
        <f>W100+X100</f>
        <v>172939.14</v>
      </c>
      <c r="Z100" s="8"/>
      <c r="AA100" s="85">
        <f t="shared" si="23"/>
        <v>172939.14</v>
      </c>
      <c r="AB100" s="85">
        <v>11684</v>
      </c>
      <c r="AC100" s="8">
        <f t="shared" si="19"/>
        <v>0.06756133978693313</v>
      </c>
    </row>
    <row r="101" spans="1:29" ht="14.25" customHeight="1" hidden="1">
      <c r="A101" s="12" t="s">
        <v>175</v>
      </c>
      <c r="B101" s="19"/>
      <c r="C101" s="19"/>
      <c r="D101" s="19"/>
      <c r="E101" s="19"/>
      <c r="F101" s="19" t="s">
        <v>359</v>
      </c>
      <c r="G101" s="22" t="s">
        <v>70</v>
      </c>
      <c r="H101" s="22" t="s">
        <v>174</v>
      </c>
      <c r="I101" s="92">
        <v>50000</v>
      </c>
      <c r="J101" s="8">
        <v>50000</v>
      </c>
      <c r="K101" s="8"/>
      <c r="L101" s="8"/>
      <c r="M101" s="85"/>
      <c r="N101" s="8"/>
      <c r="O101" s="85">
        <v>50000</v>
      </c>
      <c r="P101" s="8"/>
      <c r="Q101" s="85">
        <v>50000</v>
      </c>
      <c r="R101" s="8"/>
      <c r="S101" s="85">
        <f>Q101+R101</f>
        <v>50000</v>
      </c>
      <c r="T101" s="8"/>
      <c r="U101" s="85">
        <f>S101+T101</f>
        <v>50000</v>
      </c>
      <c r="V101" s="8"/>
      <c r="W101" s="85">
        <f>U101+V101</f>
        <v>50000</v>
      </c>
      <c r="X101" s="8"/>
      <c r="Y101" s="85">
        <f>W101+X101</f>
        <v>50000</v>
      </c>
      <c r="Z101" s="8"/>
      <c r="AA101" s="85">
        <f t="shared" si="23"/>
        <v>50000</v>
      </c>
      <c r="AB101" s="85">
        <v>546.38</v>
      </c>
      <c r="AC101" s="8">
        <f t="shared" si="19"/>
        <v>0.010927599999999999</v>
      </c>
    </row>
    <row r="102" spans="1:29" ht="14.25" customHeight="1" hidden="1">
      <c r="A102" s="12" t="s">
        <v>360</v>
      </c>
      <c r="B102" s="19"/>
      <c r="C102" s="19"/>
      <c r="D102" s="19"/>
      <c r="E102" s="19"/>
      <c r="F102" s="19" t="s">
        <v>324</v>
      </c>
      <c r="G102" s="22" t="s">
        <v>70</v>
      </c>
      <c r="H102" s="22" t="s">
        <v>75</v>
      </c>
      <c r="I102" s="92">
        <v>153100</v>
      </c>
      <c r="J102" s="8">
        <v>98800</v>
      </c>
      <c r="K102" s="8">
        <v>19300</v>
      </c>
      <c r="L102" s="8">
        <v>19300</v>
      </c>
      <c r="M102" s="85">
        <v>15700</v>
      </c>
      <c r="N102" s="8"/>
      <c r="O102" s="85">
        <v>153100</v>
      </c>
      <c r="P102" s="8"/>
      <c r="Q102" s="85">
        <v>153100</v>
      </c>
      <c r="R102" s="8">
        <v>10000</v>
      </c>
      <c r="S102" s="85">
        <f>Q102+R102</f>
        <v>163100</v>
      </c>
      <c r="T102" s="8"/>
      <c r="U102" s="85">
        <f>S102+T102</f>
        <v>163100</v>
      </c>
      <c r="V102" s="8"/>
      <c r="W102" s="85">
        <f>U102+V102</f>
        <v>163100</v>
      </c>
      <c r="X102" s="8"/>
      <c r="Y102" s="85">
        <f>W102+X102</f>
        <v>163100</v>
      </c>
      <c r="Z102" s="8"/>
      <c r="AA102" s="85">
        <f t="shared" si="23"/>
        <v>163100</v>
      </c>
      <c r="AB102" s="85">
        <v>134665.01</v>
      </c>
      <c r="AC102" s="8">
        <f t="shared" si="19"/>
        <v>0.8256591661557328</v>
      </c>
    </row>
    <row r="103" spans="1:29" ht="14.25" customHeight="1" hidden="1">
      <c r="A103" s="12" t="s">
        <v>361</v>
      </c>
      <c r="B103" s="19"/>
      <c r="C103" s="19"/>
      <c r="D103" s="19"/>
      <c r="E103" s="19"/>
      <c r="F103" s="19" t="s">
        <v>324</v>
      </c>
      <c r="G103" s="22" t="s">
        <v>70</v>
      </c>
      <c r="H103" s="22" t="s">
        <v>73</v>
      </c>
      <c r="I103" s="92">
        <f>SUM(J103:M103)</f>
        <v>10000</v>
      </c>
      <c r="J103" s="8"/>
      <c r="K103" s="8">
        <v>10000</v>
      </c>
      <c r="L103" s="8"/>
      <c r="M103" s="85"/>
      <c r="N103" s="8">
        <v>10000</v>
      </c>
      <c r="O103" s="85">
        <f>I103+N103</f>
        <v>20000</v>
      </c>
      <c r="P103" s="8"/>
      <c r="Q103" s="85">
        <v>20000</v>
      </c>
      <c r="R103" s="8"/>
      <c r="S103" s="85">
        <f>Q103+R103</f>
        <v>20000</v>
      </c>
      <c r="T103" s="8">
        <v>8000</v>
      </c>
      <c r="U103" s="85">
        <f>S103+T103</f>
        <v>28000</v>
      </c>
      <c r="V103" s="8"/>
      <c r="W103" s="85">
        <f>U103+V103</f>
        <v>28000</v>
      </c>
      <c r="X103" s="8">
        <v>4400</v>
      </c>
      <c r="Y103" s="85">
        <v>76100</v>
      </c>
      <c r="Z103" s="8"/>
      <c r="AA103" s="85">
        <f t="shared" si="23"/>
        <v>76100</v>
      </c>
      <c r="AB103" s="85">
        <v>38238.51</v>
      </c>
      <c r="AC103" s="8">
        <f t="shared" si="19"/>
        <v>0.502477135348226</v>
      </c>
    </row>
    <row r="104" spans="1:29" ht="14.25" customHeight="1" hidden="1">
      <c r="A104" s="15" t="s">
        <v>76</v>
      </c>
      <c r="B104" s="19" t="s">
        <v>5</v>
      </c>
      <c r="C104" s="19" t="s">
        <v>7</v>
      </c>
      <c r="D104" s="19" t="s">
        <v>41</v>
      </c>
      <c r="E104" s="19" t="s">
        <v>18</v>
      </c>
      <c r="F104" s="19"/>
      <c r="G104" s="19" t="s">
        <v>77</v>
      </c>
      <c r="H104" s="19"/>
      <c r="I104" s="92">
        <f>I106+I105</f>
        <v>804500</v>
      </c>
      <c r="J104" s="93">
        <f>J106+J105</f>
        <v>200000</v>
      </c>
      <c r="K104" s="93">
        <f>K106+K105</f>
        <v>201500</v>
      </c>
      <c r="L104" s="93">
        <f>L106+L105</f>
        <v>201500</v>
      </c>
      <c r="M104" s="93">
        <f>M106+M105</f>
        <v>201500</v>
      </c>
      <c r="N104" s="8"/>
      <c r="O104" s="85">
        <v>804500</v>
      </c>
      <c r="P104" s="8">
        <f>SUM(P105:P106)</f>
        <v>0</v>
      </c>
      <c r="Q104" s="85">
        <f>Q105+Q106</f>
        <v>804500</v>
      </c>
      <c r="R104" s="85">
        <f>R105+R106</f>
        <v>0</v>
      </c>
      <c r="S104" s="85">
        <f>S105+S106</f>
        <v>804500</v>
      </c>
      <c r="T104" s="8"/>
      <c r="U104" s="85">
        <f>U105+U106</f>
        <v>804500</v>
      </c>
      <c r="V104" s="85">
        <f>V105+V106</f>
        <v>-50000</v>
      </c>
      <c r="W104" s="85">
        <f>W105+W106</f>
        <v>754500</v>
      </c>
      <c r="X104" s="8"/>
      <c r="Y104" s="85">
        <f>Y105+Y106</f>
        <v>703000</v>
      </c>
      <c r="Z104" s="85">
        <f>Z105+Z106</f>
        <v>0</v>
      </c>
      <c r="AA104" s="85">
        <f>AA105+AA106</f>
        <v>703000</v>
      </c>
      <c r="AB104" s="85">
        <f>AB105+AB106</f>
        <v>340343</v>
      </c>
      <c r="AC104" s="8">
        <f t="shared" si="19"/>
        <v>0.4841294452347084</v>
      </c>
    </row>
    <row r="105" spans="1:29" ht="14.25" customHeight="1" hidden="1">
      <c r="A105" s="12" t="s">
        <v>362</v>
      </c>
      <c r="B105" s="22"/>
      <c r="C105" s="22"/>
      <c r="D105" s="22"/>
      <c r="E105" s="22"/>
      <c r="F105" s="22" t="s">
        <v>181</v>
      </c>
      <c r="G105" s="22" t="s">
        <v>77</v>
      </c>
      <c r="H105" s="22" t="s">
        <v>79</v>
      </c>
      <c r="I105" s="97"/>
      <c r="J105" s="8"/>
      <c r="K105" s="8"/>
      <c r="L105" s="8"/>
      <c r="M105" s="85"/>
      <c r="N105" s="8"/>
      <c r="O105" s="85"/>
      <c r="P105" s="8">
        <v>44424</v>
      </c>
      <c r="Q105" s="85">
        <v>44424</v>
      </c>
      <c r="R105" s="8">
        <v>50000</v>
      </c>
      <c r="S105" s="85">
        <f>Q105+R105</f>
        <v>94424</v>
      </c>
      <c r="T105" s="8"/>
      <c r="U105" s="85">
        <f>S105+T105</f>
        <v>94424</v>
      </c>
      <c r="V105" s="8">
        <v>100000</v>
      </c>
      <c r="W105" s="85">
        <f>U105+V105</f>
        <v>194424</v>
      </c>
      <c r="X105" s="8"/>
      <c r="Y105" s="85">
        <f>W105+X105</f>
        <v>194424</v>
      </c>
      <c r="Z105" s="8"/>
      <c r="AA105" s="85">
        <f>Y105+Z105</f>
        <v>194424</v>
      </c>
      <c r="AB105" s="85">
        <v>121884</v>
      </c>
      <c r="AC105" s="8">
        <f t="shared" si="19"/>
        <v>0.6268979138377978</v>
      </c>
    </row>
    <row r="106" spans="1:29" ht="14.25" customHeight="1" hidden="1">
      <c r="A106" s="12" t="s">
        <v>78</v>
      </c>
      <c r="B106" s="19"/>
      <c r="C106" s="19"/>
      <c r="D106" s="19"/>
      <c r="E106" s="19"/>
      <c r="F106" s="19" t="s">
        <v>324</v>
      </c>
      <c r="G106" s="22" t="s">
        <v>77</v>
      </c>
      <c r="H106" s="22" t="s">
        <v>79</v>
      </c>
      <c r="I106" s="92">
        <f>SUM(J106:M106)</f>
        <v>804500</v>
      </c>
      <c r="J106" s="8">
        <v>200000</v>
      </c>
      <c r="K106" s="8">
        <v>201500</v>
      </c>
      <c r="L106" s="8">
        <v>201500</v>
      </c>
      <c r="M106" s="85">
        <v>201500</v>
      </c>
      <c r="N106" s="8"/>
      <c r="O106" s="85">
        <v>804500</v>
      </c>
      <c r="P106" s="8">
        <v>-44424</v>
      </c>
      <c r="Q106" s="85">
        <v>760076</v>
      </c>
      <c r="R106" s="8">
        <v>-50000</v>
      </c>
      <c r="S106" s="85">
        <f>Q106+R106</f>
        <v>710076</v>
      </c>
      <c r="T106" s="8"/>
      <c r="U106" s="85">
        <f>S106+T106</f>
        <v>710076</v>
      </c>
      <c r="V106" s="8">
        <v>-150000</v>
      </c>
      <c r="W106" s="85">
        <f>U106+V106</f>
        <v>560076</v>
      </c>
      <c r="X106" s="8"/>
      <c r="Y106" s="85">
        <v>508576</v>
      </c>
      <c r="Z106" s="8"/>
      <c r="AA106" s="85">
        <f>Y106+Z106</f>
        <v>508576</v>
      </c>
      <c r="AB106" s="85">
        <v>218459</v>
      </c>
      <c r="AC106" s="8">
        <f t="shared" si="19"/>
        <v>0.42955035235638334</v>
      </c>
    </row>
    <row r="107" spans="1:29" ht="14.25" customHeight="1" hidden="1">
      <c r="A107" s="15" t="s">
        <v>36</v>
      </c>
      <c r="B107" s="19" t="s">
        <v>5</v>
      </c>
      <c r="C107" s="19" t="s">
        <v>7</v>
      </c>
      <c r="D107" s="19" t="s">
        <v>41</v>
      </c>
      <c r="E107" s="19" t="s">
        <v>18</v>
      </c>
      <c r="F107" s="19"/>
      <c r="G107" s="19" t="s">
        <v>37</v>
      </c>
      <c r="H107" s="19"/>
      <c r="I107" s="92">
        <f>I109+I111+I110</f>
        <v>1410000</v>
      </c>
      <c r="J107" s="92">
        <f aca="true" t="shared" si="26" ref="J107:Q107">J109+J111+J110</f>
        <v>377500</v>
      </c>
      <c r="K107" s="92">
        <f t="shared" si="26"/>
        <v>347500</v>
      </c>
      <c r="L107" s="92">
        <f t="shared" si="26"/>
        <v>347500</v>
      </c>
      <c r="M107" s="92">
        <f t="shared" si="26"/>
        <v>337500</v>
      </c>
      <c r="N107" s="92">
        <f t="shared" si="26"/>
        <v>-10000</v>
      </c>
      <c r="O107" s="92">
        <f t="shared" si="26"/>
        <v>1400000</v>
      </c>
      <c r="P107" s="92">
        <f t="shared" si="26"/>
        <v>1450000</v>
      </c>
      <c r="Q107" s="92">
        <f t="shared" si="26"/>
        <v>2850000</v>
      </c>
      <c r="R107" s="8"/>
      <c r="S107" s="85">
        <v>2850000</v>
      </c>
      <c r="T107" s="8"/>
      <c r="U107" s="85">
        <f>SUM(U109:U111)</f>
        <v>2850000</v>
      </c>
      <c r="V107" s="85">
        <f>SUM(V109:V111)+V108</f>
        <v>-60000</v>
      </c>
      <c r="W107" s="85">
        <f>SUM(W109:W111)+W108</f>
        <v>2790000</v>
      </c>
      <c r="X107" s="8"/>
      <c r="Y107" s="85">
        <f>SUM(Y109:Y111)+Y108</f>
        <v>2841500</v>
      </c>
      <c r="Z107" s="85">
        <f>SUM(Z109:Z111)+Z108</f>
        <v>-383300</v>
      </c>
      <c r="AA107" s="85">
        <f>SUM(AA109:AA111)+AA108</f>
        <v>2458200</v>
      </c>
      <c r="AB107" s="85">
        <f>SUM(AB109:AB111)+AB108</f>
        <v>2245432.17</v>
      </c>
      <c r="AC107" s="8">
        <f t="shared" si="19"/>
        <v>0.9134456797656821</v>
      </c>
    </row>
    <row r="108" spans="1:29" ht="14.25" customHeight="1" hidden="1">
      <c r="A108" s="15" t="s">
        <v>363</v>
      </c>
      <c r="B108" s="19"/>
      <c r="C108" s="19"/>
      <c r="D108" s="19"/>
      <c r="E108" s="19"/>
      <c r="F108" s="19" t="s">
        <v>324</v>
      </c>
      <c r="G108" s="19" t="s">
        <v>37</v>
      </c>
      <c r="H108" s="19" t="s">
        <v>364</v>
      </c>
      <c r="I108" s="92"/>
      <c r="J108" s="92"/>
      <c r="K108" s="92"/>
      <c r="L108" s="92"/>
      <c r="M108" s="92"/>
      <c r="N108" s="92"/>
      <c r="O108" s="92"/>
      <c r="P108" s="92"/>
      <c r="Q108" s="92"/>
      <c r="R108" s="8"/>
      <c r="S108" s="85"/>
      <c r="T108" s="8"/>
      <c r="U108" s="85"/>
      <c r="V108" s="85">
        <v>30000</v>
      </c>
      <c r="W108" s="85">
        <f>U108+V108</f>
        <v>30000</v>
      </c>
      <c r="X108" s="8"/>
      <c r="Y108" s="85">
        <v>30000</v>
      </c>
      <c r="Z108" s="8">
        <v>-21300</v>
      </c>
      <c r="AA108" s="85">
        <f aca="true" t="shared" si="27" ref="AA108:AA115">Y108+Z108</f>
        <v>8700</v>
      </c>
      <c r="AB108" s="85">
        <v>8700</v>
      </c>
      <c r="AC108" s="8">
        <f t="shared" si="19"/>
        <v>1</v>
      </c>
    </row>
    <row r="109" spans="1:29" ht="14.25" customHeight="1" hidden="1">
      <c r="A109" s="12" t="s">
        <v>80</v>
      </c>
      <c r="B109" s="22"/>
      <c r="C109" s="22"/>
      <c r="D109" s="22"/>
      <c r="E109" s="22"/>
      <c r="F109" s="22" t="s">
        <v>324</v>
      </c>
      <c r="G109" s="22" t="s">
        <v>37</v>
      </c>
      <c r="H109" s="22" t="s">
        <v>81</v>
      </c>
      <c r="I109" s="92">
        <v>510000</v>
      </c>
      <c r="J109" s="8">
        <v>127500</v>
      </c>
      <c r="K109" s="8">
        <v>127500</v>
      </c>
      <c r="L109" s="8">
        <v>127500</v>
      </c>
      <c r="M109" s="85">
        <v>127500</v>
      </c>
      <c r="N109" s="8"/>
      <c r="O109" s="85">
        <v>510000</v>
      </c>
      <c r="P109" s="8">
        <v>600000</v>
      </c>
      <c r="Q109" s="85">
        <f>O109+P109</f>
        <v>1110000</v>
      </c>
      <c r="R109" s="8"/>
      <c r="S109" s="85">
        <v>1110000</v>
      </c>
      <c r="T109" s="8"/>
      <c r="U109" s="85">
        <v>1110000</v>
      </c>
      <c r="V109" s="8">
        <v>-30000</v>
      </c>
      <c r="W109" s="85">
        <f>U109+V109</f>
        <v>1080000</v>
      </c>
      <c r="X109" s="8"/>
      <c r="Y109" s="85">
        <v>1080000</v>
      </c>
      <c r="Z109" s="8">
        <v>-362000</v>
      </c>
      <c r="AA109" s="85">
        <f t="shared" si="27"/>
        <v>718000</v>
      </c>
      <c r="AB109" s="85">
        <v>637514.17</v>
      </c>
      <c r="AC109" s="8">
        <f t="shared" si="19"/>
        <v>0.8879027437325906</v>
      </c>
    </row>
    <row r="110" spans="1:29" ht="14.25" customHeight="1" hidden="1">
      <c r="A110" s="12" t="s">
        <v>362</v>
      </c>
      <c r="B110" s="22"/>
      <c r="C110" s="22"/>
      <c r="D110" s="22"/>
      <c r="E110" s="22"/>
      <c r="F110" s="22" t="s">
        <v>181</v>
      </c>
      <c r="G110" s="22" t="s">
        <v>37</v>
      </c>
      <c r="H110" s="22" t="s">
        <v>39</v>
      </c>
      <c r="I110" s="97"/>
      <c r="J110" s="8"/>
      <c r="K110" s="8"/>
      <c r="L110" s="8"/>
      <c r="M110" s="85"/>
      <c r="N110" s="8"/>
      <c r="O110" s="85"/>
      <c r="P110" s="8">
        <v>193850</v>
      </c>
      <c r="Q110" s="85">
        <f>O110+P110</f>
        <v>193850</v>
      </c>
      <c r="R110" s="8"/>
      <c r="S110" s="85">
        <v>193850</v>
      </c>
      <c r="T110" s="8"/>
      <c r="U110" s="85">
        <v>193850</v>
      </c>
      <c r="V110" s="8">
        <v>50000</v>
      </c>
      <c r="W110" s="85">
        <f>U110+V110</f>
        <v>243850</v>
      </c>
      <c r="X110" s="8">
        <v>100000</v>
      </c>
      <c r="Y110" s="85">
        <v>445350</v>
      </c>
      <c r="Z110" s="8"/>
      <c r="AA110" s="85">
        <f t="shared" si="27"/>
        <v>445350</v>
      </c>
      <c r="AB110" s="85">
        <v>389003</v>
      </c>
      <c r="AC110" s="8">
        <f t="shared" si="19"/>
        <v>0.8734770405299203</v>
      </c>
    </row>
    <row r="111" spans="1:29" ht="14.25" customHeight="1" hidden="1">
      <c r="A111" s="12" t="s">
        <v>38</v>
      </c>
      <c r="B111" s="22"/>
      <c r="C111" s="22"/>
      <c r="D111" s="22"/>
      <c r="E111" s="22"/>
      <c r="F111" s="22" t="s">
        <v>324</v>
      </c>
      <c r="G111" s="22" t="s">
        <v>37</v>
      </c>
      <c r="H111" s="22" t="s">
        <v>39</v>
      </c>
      <c r="I111" s="92">
        <f>SUM(J111:M111)</f>
        <v>900000</v>
      </c>
      <c r="J111" s="8">
        <v>250000</v>
      </c>
      <c r="K111" s="8">
        <v>220000</v>
      </c>
      <c r="L111" s="8">
        <v>220000</v>
      </c>
      <c r="M111" s="85">
        <v>210000</v>
      </c>
      <c r="N111" s="8">
        <v>-10000</v>
      </c>
      <c r="O111" s="85">
        <f>I111+N111</f>
        <v>890000</v>
      </c>
      <c r="P111" s="8">
        <v>656150</v>
      </c>
      <c r="Q111" s="85">
        <f>O111+P111</f>
        <v>1546150</v>
      </c>
      <c r="R111" s="8"/>
      <c r="S111" s="85">
        <v>1546150</v>
      </c>
      <c r="T111" s="8"/>
      <c r="U111" s="85">
        <v>1546150</v>
      </c>
      <c r="V111" s="8">
        <v>-110000</v>
      </c>
      <c r="W111" s="85">
        <f>U111+V111</f>
        <v>1436150</v>
      </c>
      <c r="X111" s="8">
        <v>-100000</v>
      </c>
      <c r="Y111" s="85">
        <v>1286150</v>
      </c>
      <c r="Z111" s="8"/>
      <c r="AA111" s="85">
        <f t="shared" si="27"/>
        <v>1286150</v>
      </c>
      <c r="AB111" s="85">
        <v>1210215</v>
      </c>
      <c r="AC111" s="8">
        <f t="shared" si="19"/>
        <v>0.9409594526299421</v>
      </c>
    </row>
    <row r="112" spans="1:29" ht="14.25" customHeight="1" hidden="1">
      <c r="A112" s="12"/>
      <c r="B112" s="22"/>
      <c r="C112" s="22"/>
      <c r="D112" s="22"/>
      <c r="E112" s="22"/>
      <c r="F112" s="22"/>
      <c r="G112" s="22"/>
      <c r="H112" s="22"/>
      <c r="I112" s="92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"/>
      <c r="W112" s="85"/>
      <c r="X112" s="8"/>
      <c r="Y112" s="85"/>
      <c r="Z112" s="8"/>
      <c r="AA112" s="85">
        <f t="shared" si="27"/>
        <v>0</v>
      </c>
      <c r="AB112" s="85"/>
      <c r="AC112" s="8" t="e">
        <f t="shared" si="19"/>
        <v>#DIV/0!</v>
      </c>
    </row>
    <row r="113" spans="1:29" ht="14.25" customHeight="1">
      <c r="A113" s="13" t="s">
        <v>365</v>
      </c>
      <c r="B113" s="89" t="s">
        <v>5</v>
      </c>
      <c r="C113" s="89" t="s">
        <v>7</v>
      </c>
      <c r="D113" s="89" t="s">
        <v>82</v>
      </c>
      <c r="E113" s="89"/>
      <c r="F113" s="89"/>
      <c r="G113" s="89"/>
      <c r="H113" s="89"/>
      <c r="I113" s="96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>
        <f aca="true" t="shared" si="28" ref="U113:Y114">U114</f>
        <v>0</v>
      </c>
      <c r="V113" s="84">
        <f t="shared" si="28"/>
        <v>300000</v>
      </c>
      <c r="W113" s="84">
        <f t="shared" si="28"/>
        <v>300000</v>
      </c>
      <c r="X113" s="10">
        <f>X114</f>
        <v>66000</v>
      </c>
      <c r="Y113" s="84">
        <f t="shared" si="28"/>
        <v>366000</v>
      </c>
      <c r="Z113" s="8"/>
      <c r="AA113" s="84">
        <f t="shared" si="27"/>
        <v>366000</v>
      </c>
      <c r="AB113" s="84">
        <f>Z113+AA113</f>
        <v>366000</v>
      </c>
      <c r="AC113" s="8">
        <f t="shared" si="19"/>
        <v>1</v>
      </c>
    </row>
    <row r="114" spans="1:29" ht="14.25" customHeight="1">
      <c r="A114" s="15" t="s">
        <v>549</v>
      </c>
      <c r="B114" s="19" t="s">
        <v>5</v>
      </c>
      <c r="C114" s="19" t="s">
        <v>7</v>
      </c>
      <c r="D114" s="19" t="s">
        <v>82</v>
      </c>
      <c r="E114" s="19" t="s">
        <v>83</v>
      </c>
      <c r="F114" s="19" t="s">
        <v>70</v>
      </c>
      <c r="G114" s="19"/>
      <c r="H114" s="19"/>
      <c r="I114" s="92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>
        <f t="shared" si="28"/>
        <v>0</v>
      </c>
      <c r="V114" s="85">
        <f t="shared" si="28"/>
        <v>300000</v>
      </c>
      <c r="W114" s="85">
        <f t="shared" si="28"/>
        <v>300000</v>
      </c>
      <c r="X114" s="8">
        <f>X115</f>
        <v>66000</v>
      </c>
      <c r="Y114" s="85">
        <f t="shared" si="28"/>
        <v>366000</v>
      </c>
      <c r="Z114" s="8"/>
      <c r="AA114" s="85">
        <f t="shared" si="27"/>
        <v>366000</v>
      </c>
      <c r="AB114" s="85">
        <f>AB115</f>
        <v>366000</v>
      </c>
      <c r="AC114" s="8">
        <f t="shared" si="19"/>
        <v>1</v>
      </c>
    </row>
    <row r="115" spans="1:29" ht="14.25" customHeight="1" hidden="1">
      <c r="A115" s="15" t="s">
        <v>366</v>
      </c>
      <c r="B115" s="19" t="s">
        <v>5</v>
      </c>
      <c r="C115" s="19" t="s">
        <v>7</v>
      </c>
      <c r="D115" s="19" t="s">
        <v>82</v>
      </c>
      <c r="E115" s="19" t="s">
        <v>83</v>
      </c>
      <c r="F115" s="19" t="s">
        <v>70</v>
      </c>
      <c r="G115" s="19" t="s">
        <v>84</v>
      </c>
      <c r="H115" s="19"/>
      <c r="I115" s="92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">
        <v>300000</v>
      </c>
      <c r="W115" s="85">
        <f>U115+V115</f>
        <v>300000</v>
      </c>
      <c r="X115" s="8">
        <v>66000</v>
      </c>
      <c r="Y115" s="85">
        <f>W115+X115</f>
        <v>366000</v>
      </c>
      <c r="Z115" s="8"/>
      <c r="AA115" s="85">
        <f t="shared" si="27"/>
        <v>366000</v>
      </c>
      <c r="AB115" s="85">
        <v>366000</v>
      </c>
      <c r="AC115" s="8">
        <f t="shared" si="19"/>
        <v>1</v>
      </c>
    </row>
    <row r="116" spans="1:29" ht="14.25" customHeight="1">
      <c r="A116" s="13" t="s">
        <v>367</v>
      </c>
      <c r="B116" s="89" t="s">
        <v>5</v>
      </c>
      <c r="C116" s="89" t="s">
        <v>7</v>
      </c>
      <c r="D116" s="89" t="s">
        <v>85</v>
      </c>
      <c r="E116" s="89"/>
      <c r="F116" s="89"/>
      <c r="G116" s="89"/>
      <c r="H116" s="89"/>
      <c r="I116" s="96" t="e">
        <f>I117+I150</f>
        <v>#REF!</v>
      </c>
      <c r="J116" s="96" t="e">
        <f>J117+J150</f>
        <v>#REF!</v>
      </c>
      <c r="K116" s="96" t="e">
        <f>K117+K150</f>
        <v>#REF!</v>
      </c>
      <c r="L116" s="96" t="e">
        <f>L117+L150</f>
        <v>#REF!</v>
      </c>
      <c r="M116" s="96" t="e">
        <f>M117+M150</f>
        <v>#REF!</v>
      </c>
      <c r="N116" s="96">
        <f>N117+N150+N154</f>
        <v>6180684.859999999</v>
      </c>
      <c r="O116" s="96">
        <f>O117+O150+O154</f>
        <v>13565062.780000001</v>
      </c>
      <c r="P116" s="96">
        <f>P117+P150+P154</f>
        <v>-4523300</v>
      </c>
      <c r="Q116" s="96">
        <f aca="true" t="shared" si="29" ref="Q116:W116">Q117+Q150+Q154+Q160</f>
        <v>13841762.780000001</v>
      </c>
      <c r="R116" s="96">
        <f t="shared" si="29"/>
        <v>-1703000</v>
      </c>
      <c r="S116" s="96">
        <f t="shared" si="29"/>
        <v>12138762.78</v>
      </c>
      <c r="T116" s="96">
        <f t="shared" si="29"/>
        <v>1500000</v>
      </c>
      <c r="U116" s="96">
        <f t="shared" si="29"/>
        <v>13638762.78</v>
      </c>
      <c r="V116" s="96">
        <f t="shared" si="29"/>
        <v>1700300</v>
      </c>
      <c r="W116" s="96">
        <f t="shared" si="29"/>
        <v>15339062.78</v>
      </c>
      <c r="X116" s="96">
        <f>X117+X150+X160</f>
        <v>176943.34</v>
      </c>
      <c r="Y116" s="96">
        <f>Y117+Y150+Y154+Y160</f>
        <v>14182122.950000001</v>
      </c>
      <c r="Z116" s="96">
        <f>Z117+Z150+Z154+Z160</f>
        <v>1447986.96</v>
      </c>
      <c r="AA116" s="96">
        <f>AA117+AA150+AA154+AA160</f>
        <v>15630109.91</v>
      </c>
      <c r="AB116" s="96">
        <f>AB117+AB150+AB154+AB160</f>
        <v>9441051.95</v>
      </c>
      <c r="AC116" s="8">
        <f t="shared" si="19"/>
        <v>0.6040297863778745</v>
      </c>
    </row>
    <row r="117" spans="1:29" ht="14.25" customHeight="1">
      <c r="A117" s="15" t="s">
        <v>86</v>
      </c>
      <c r="B117" s="19" t="s">
        <v>5</v>
      </c>
      <c r="C117" s="19" t="s">
        <v>7</v>
      </c>
      <c r="D117" s="19" t="s">
        <v>85</v>
      </c>
      <c r="E117" s="19" t="s">
        <v>87</v>
      </c>
      <c r="F117" s="19"/>
      <c r="G117" s="19"/>
      <c r="H117" s="19"/>
      <c r="I117" s="92" t="e">
        <f aca="true" t="shared" si="30" ref="I117:N117">I120+I125+I129+I142</f>
        <v>#REF!</v>
      </c>
      <c r="J117" s="92" t="e">
        <f t="shared" si="30"/>
        <v>#REF!</v>
      </c>
      <c r="K117" s="92" t="e">
        <f t="shared" si="30"/>
        <v>#REF!</v>
      </c>
      <c r="L117" s="92" t="e">
        <f t="shared" si="30"/>
        <v>#REF!</v>
      </c>
      <c r="M117" s="92" t="e">
        <f t="shared" si="30"/>
        <v>#REF!</v>
      </c>
      <c r="N117" s="92">
        <f t="shared" si="30"/>
        <v>1380684.8599999999</v>
      </c>
      <c r="O117" s="92">
        <f aca="true" t="shared" si="31" ref="O117:T117">O120+O125+O129+O142+O118+O146+O144</f>
        <v>7915062.78</v>
      </c>
      <c r="P117" s="92">
        <f t="shared" si="31"/>
        <v>646700</v>
      </c>
      <c r="Q117" s="92">
        <f t="shared" si="31"/>
        <v>8561762.780000001</v>
      </c>
      <c r="R117" s="92">
        <f t="shared" si="31"/>
        <v>150000</v>
      </c>
      <c r="S117" s="92">
        <f t="shared" si="31"/>
        <v>8711762.78</v>
      </c>
      <c r="T117" s="92">
        <f t="shared" si="31"/>
        <v>1500000</v>
      </c>
      <c r="U117" s="92">
        <f aca="true" t="shared" si="32" ref="U117:AB117">U120+U125+U129+U142+U118+U146+U144+U119</f>
        <v>10211762.78</v>
      </c>
      <c r="V117" s="92">
        <f t="shared" si="32"/>
        <v>1700300</v>
      </c>
      <c r="W117" s="92">
        <f t="shared" si="32"/>
        <v>11912062.78</v>
      </c>
      <c r="X117" s="92">
        <f t="shared" si="32"/>
        <v>176943.34</v>
      </c>
      <c r="Y117" s="92">
        <f t="shared" si="32"/>
        <v>11997473.98</v>
      </c>
      <c r="Z117" s="92">
        <f t="shared" si="32"/>
        <v>-73484.44</v>
      </c>
      <c r="AA117" s="92">
        <f t="shared" si="32"/>
        <v>11923989.54</v>
      </c>
      <c r="AB117" s="92">
        <f t="shared" si="32"/>
        <v>9394351.95</v>
      </c>
      <c r="AC117" s="8">
        <f t="shared" si="19"/>
        <v>0.7878530854531427</v>
      </c>
    </row>
    <row r="118" spans="1:29" ht="14.25" customHeight="1" hidden="1">
      <c r="A118" s="15" t="s">
        <v>25</v>
      </c>
      <c r="B118" s="19" t="s">
        <v>5</v>
      </c>
      <c r="C118" s="19" t="s">
        <v>7</v>
      </c>
      <c r="D118" s="19" t="s">
        <v>85</v>
      </c>
      <c r="E118" s="19" t="s">
        <v>87</v>
      </c>
      <c r="F118" s="19" t="s">
        <v>181</v>
      </c>
      <c r="G118" s="19" t="s">
        <v>26</v>
      </c>
      <c r="H118" s="19"/>
      <c r="I118" s="92"/>
      <c r="J118" s="92"/>
      <c r="K118" s="92"/>
      <c r="L118" s="92"/>
      <c r="M118" s="92"/>
      <c r="N118" s="92"/>
      <c r="O118" s="92"/>
      <c r="P118" s="8">
        <v>6372</v>
      </c>
      <c r="Q118" s="85">
        <f>O118+P118</f>
        <v>6372</v>
      </c>
      <c r="R118" s="8">
        <v>29207.92</v>
      </c>
      <c r="S118" s="85">
        <f>Q118+R118</f>
        <v>35579.92</v>
      </c>
      <c r="T118" s="8"/>
      <c r="U118" s="85">
        <f>S118+T118</f>
        <v>35579.92</v>
      </c>
      <c r="V118" s="8"/>
      <c r="W118" s="85">
        <v>35579.92</v>
      </c>
      <c r="X118" s="8"/>
      <c r="Y118" s="98">
        <v>35579.92</v>
      </c>
      <c r="Z118" s="8"/>
      <c r="AA118" s="85">
        <f aca="true" t="shared" si="33" ref="AA118:AA124">Y118+Z118</f>
        <v>35579.92</v>
      </c>
      <c r="AB118" s="85">
        <v>28755.75</v>
      </c>
      <c r="AC118" s="8">
        <f t="shared" si="19"/>
        <v>0.8082016485703172</v>
      </c>
    </row>
    <row r="119" spans="1:29" ht="14.25" customHeight="1" hidden="1">
      <c r="A119" s="15" t="s">
        <v>368</v>
      </c>
      <c r="B119" s="19" t="s">
        <v>5</v>
      </c>
      <c r="C119" s="19" t="s">
        <v>7</v>
      </c>
      <c r="D119" s="19" t="s">
        <v>85</v>
      </c>
      <c r="E119" s="19" t="s">
        <v>87</v>
      </c>
      <c r="F119" s="19" t="s">
        <v>324</v>
      </c>
      <c r="G119" s="19" t="s">
        <v>28</v>
      </c>
      <c r="H119" s="19" t="s">
        <v>43</v>
      </c>
      <c r="I119" s="92"/>
      <c r="J119" s="92"/>
      <c r="K119" s="92"/>
      <c r="L119" s="92"/>
      <c r="M119" s="92"/>
      <c r="N119" s="92"/>
      <c r="O119" s="92"/>
      <c r="P119" s="8"/>
      <c r="Q119" s="85"/>
      <c r="R119" s="85"/>
      <c r="S119" s="85"/>
      <c r="T119" s="8"/>
      <c r="U119" s="85"/>
      <c r="V119" s="85">
        <v>100000</v>
      </c>
      <c r="W119" s="85">
        <f>U119+V119</f>
        <v>100000</v>
      </c>
      <c r="X119" s="8"/>
      <c r="Y119" s="98">
        <f>W119+X119</f>
        <v>100000</v>
      </c>
      <c r="Z119" s="8"/>
      <c r="AA119" s="85">
        <f t="shared" si="33"/>
        <v>100000</v>
      </c>
      <c r="AB119" s="85"/>
      <c r="AC119" s="8">
        <f t="shared" si="19"/>
        <v>0</v>
      </c>
    </row>
    <row r="120" spans="1:29" ht="14.25" customHeight="1" hidden="1">
      <c r="A120" s="15" t="s">
        <v>44</v>
      </c>
      <c r="B120" s="19" t="s">
        <v>5</v>
      </c>
      <c r="C120" s="19" t="s">
        <v>7</v>
      </c>
      <c r="D120" s="19" t="s">
        <v>85</v>
      </c>
      <c r="E120" s="19" t="s">
        <v>87</v>
      </c>
      <c r="F120" s="19"/>
      <c r="G120" s="19"/>
      <c r="H120" s="19"/>
      <c r="I120" s="92">
        <f>SUM(I122:I124)</f>
        <v>1349305</v>
      </c>
      <c r="J120" s="92">
        <f aca="true" t="shared" si="34" ref="J120:O120">SUM(J122:J124)</f>
        <v>369710.5</v>
      </c>
      <c r="K120" s="92">
        <f t="shared" si="34"/>
        <v>249210.5</v>
      </c>
      <c r="L120" s="92">
        <f t="shared" si="34"/>
        <v>293992</v>
      </c>
      <c r="M120" s="92">
        <f t="shared" si="34"/>
        <v>436392</v>
      </c>
      <c r="N120" s="92">
        <f t="shared" si="34"/>
        <v>7795.46</v>
      </c>
      <c r="O120" s="92">
        <f t="shared" si="34"/>
        <v>1357100.46</v>
      </c>
      <c r="P120" s="8"/>
      <c r="Q120" s="85">
        <f>SUM(Q122:Q124)</f>
        <v>1357100.46</v>
      </c>
      <c r="R120" s="85">
        <f>SUM(R122:R124)</f>
        <v>150000</v>
      </c>
      <c r="S120" s="85">
        <f>SUM(S122:S124)</f>
        <v>1507100.46</v>
      </c>
      <c r="T120" s="8"/>
      <c r="U120" s="85">
        <f>SUM(U122:U124)</f>
        <v>1507100.46</v>
      </c>
      <c r="V120" s="85">
        <f>SUM(V122:V124)</f>
        <v>0</v>
      </c>
      <c r="W120" s="85">
        <f>SUM(W122:W124)</f>
        <v>1507100.46</v>
      </c>
      <c r="X120" s="8"/>
      <c r="Y120" s="98">
        <f>SUM(Y121:Y124)</f>
        <v>1507100.46</v>
      </c>
      <c r="Z120" s="85">
        <f>SUM(Z121:Z124)</f>
        <v>51617.880000000005</v>
      </c>
      <c r="AA120" s="85">
        <f>SUM(AA121:AA124)</f>
        <v>1558718.3399999999</v>
      </c>
      <c r="AB120" s="85">
        <f>SUM(AB121:AB124)</f>
        <v>1212028.77</v>
      </c>
      <c r="AC120" s="8">
        <f t="shared" si="19"/>
        <v>0.7775803613114606</v>
      </c>
    </row>
    <row r="121" spans="1:29" ht="14.25" customHeight="1" hidden="1">
      <c r="A121" s="12" t="s">
        <v>369</v>
      </c>
      <c r="B121" s="19"/>
      <c r="C121" s="19"/>
      <c r="D121" s="19"/>
      <c r="E121" s="19"/>
      <c r="F121" s="19" t="s">
        <v>324</v>
      </c>
      <c r="G121" s="19" t="s">
        <v>45</v>
      </c>
      <c r="H121" s="19" t="s">
        <v>179</v>
      </c>
      <c r="I121" s="92"/>
      <c r="J121" s="92"/>
      <c r="K121" s="92"/>
      <c r="L121" s="92"/>
      <c r="M121" s="92"/>
      <c r="N121" s="92"/>
      <c r="O121" s="92"/>
      <c r="P121" s="8"/>
      <c r="Q121" s="85"/>
      <c r="R121" s="85"/>
      <c r="S121" s="85"/>
      <c r="T121" s="8"/>
      <c r="U121" s="85"/>
      <c r="V121" s="85"/>
      <c r="W121" s="85"/>
      <c r="X121" s="8"/>
      <c r="Y121" s="98"/>
      <c r="Z121" s="8">
        <v>580930</v>
      </c>
      <c r="AA121" s="85">
        <f>Y121+Z121</f>
        <v>580930</v>
      </c>
      <c r="AB121" s="85">
        <v>274548.24</v>
      </c>
      <c r="AC121" s="8">
        <f t="shared" si="19"/>
        <v>0.47260124283476496</v>
      </c>
    </row>
    <row r="122" spans="1:29" ht="14.25" customHeight="1" hidden="1">
      <c r="A122" s="12" t="s">
        <v>369</v>
      </c>
      <c r="B122" s="22"/>
      <c r="C122" s="22"/>
      <c r="D122" s="22"/>
      <c r="E122" s="22"/>
      <c r="F122" s="22" t="s">
        <v>324</v>
      </c>
      <c r="G122" s="22" t="s">
        <v>45</v>
      </c>
      <c r="H122" s="22" t="s">
        <v>48</v>
      </c>
      <c r="I122" s="97">
        <v>787700</v>
      </c>
      <c r="J122" s="8">
        <v>240900</v>
      </c>
      <c r="K122" s="8">
        <v>120400</v>
      </c>
      <c r="L122" s="8">
        <v>142000</v>
      </c>
      <c r="M122" s="85">
        <v>284400</v>
      </c>
      <c r="N122" s="8">
        <v>7795.46</v>
      </c>
      <c r="O122" s="85">
        <f>I122+N122</f>
        <v>795495.46</v>
      </c>
      <c r="P122" s="8"/>
      <c r="Q122" s="85">
        <v>795495.46</v>
      </c>
      <c r="R122" s="8">
        <v>150000</v>
      </c>
      <c r="S122" s="85">
        <f>Q122+R122</f>
        <v>945495.46</v>
      </c>
      <c r="T122" s="8"/>
      <c r="U122" s="85">
        <f>S122+T122</f>
        <v>945495.46</v>
      </c>
      <c r="V122" s="8"/>
      <c r="W122" s="85">
        <f>U122+V122</f>
        <v>945495.46</v>
      </c>
      <c r="X122" s="8"/>
      <c r="Y122" s="98">
        <v>945495.46</v>
      </c>
      <c r="Z122" s="8">
        <v>-202712.12</v>
      </c>
      <c r="AA122" s="85">
        <f t="shared" si="33"/>
        <v>742783.34</v>
      </c>
      <c r="AB122" s="85">
        <v>705217.76</v>
      </c>
      <c r="AC122" s="8">
        <f t="shared" si="19"/>
        <v>0.949425925465695</v>
      </c>
    </row>
    <row r="123" spans="1:29" ht="14.25" customHeight="1" hidden="1">
      <c r="A123" s="12" t="s">
        <v>369</v>
      </c>
      <c r="B123" s="22"/>
      <c r="C123" s="22"/>
      <c r="D123" s="22"/>
      <c r="E123" s="22"/>
      <c r="F123" s="22" t="s">
        <v>324</v>
      </c>
      <c r="G123" s="22" t="s">
        <v>45</v>
      </c>
      <c r="H123" s="22" t="s">
        <v>50</v>
      </c>
      <c r="I123" s="97">
        <v>476715</v>
      </c>
      <c r="J123" s="8">
        <v>109338.5</v>
      </c>
      <c r="K123" s="8">
        <v>109338.5</v>
      </c>
      <c r="L123" s="8">
        <v>129019</v>
      </c>
      <c r="M123" s="85">
        <v>129019</v>
      </c>
      <c r="N123" s="8"/>
      <c r="O123" s="85">
        <v>476715</v>
      </c>
      <c r="P123" s="8"/>
      <c r="Q123" s="85">
        <v>476715</v>
      </c>
      <c r="R123" s="8"/>
      <c r="S123" s="85">
        <v>476715</v>
      </c>
      <c r="T123" s="8"/>
      <c r="U123" s="85">
        <v>476715</v>
      </c>
      <c r="V123" s="8"/>
      <c r="W123" s="85">
        <f>U123+V123</f>
        <v>476715</v>
      </c>
      <c r="X123" s="8"/>
      <c r="Y123" s="98">
        <v>476715</v>
      </c>
      <c r="Z123" s="8">
        <v>-275500</v>
      </c>
      <c r="AA123" s="85">
        <f t="shared" si="33"/>
        <v>201215</v>
      </c>
      <c r="AB123" s="85">
        <v>199026.97</v>
      </c>
      <c r="AC123" s="8">
        <f t="shared" si="19"/>
        <v>0.9891259100961658</v>
      </c>
    </row>
    <row r="124" spans="1:29" ht="14.25" customHeight="1" hidden="1">
      <c r="A124" s="12" t="s">
        <v>369</v>
      </c>
      <c r="B124" s="22"/>
      <c r="C124" s="22"/>
      <c r="D124" s="22"/>
      <c r="E124" s="22"/>
      <c r="F124" s="22" t="s">
        <v>324</v>
      </c>
      <c r="G124" s="22" t="s">
        <v>45</v>
      </c>
      <c r="H124" s="22" t="s">
        <v>52</v>
      </c>
      <c r="I124" s="97">
        <v>84890</v>
      </c>
      <c r="J124" s="8">
        <v>19472</v>
      </c>
      <c r="K124" s="8">
        <v>19472</v>
      </c>
      <c r="L124" s="8">
        <v>22973</v>
      </c>
      <c r="M124" s="85">
        <v>22973</v>
      </c>
      <c r="N124" s="8"/>
      <c r="O124" s="85">
        <v>84890</v>
      </c>
      <c r="P124" s="8"/>
      <c r="Q124" s="85">
        <v>84890</v>
      </c>
      <c r="R124" s="8"/>
      <c r="S124" s="85">
        <v>84890</v>
      </c>
      <c r="T124" s="8"/>
      <c r="U124" s="85">
        <v>84890</v>
      </c>
      <c r="V124" s="8"/>
      <c r="W124" s="85">
        <f>U124+V124</f>
        <v>84890</v>
      </c>
      <c r="X124" s="8"/>
      <c r="Y124" s="98">
        <v>84890</v>
      </c>
      <c r="Z124" s="8">
        <v>-51100</v>
      </c>
      <c r="AA124" s="85">
        <f t="shared" si="33"/>
        <v>33790</v>
      </c>
      <c r="AB124" s="85">
        <v>33235.8</v>
      </c>
      <c r="AC124" s="8">
        <f t="shared" si="19"/>
        <v>0.9835986978395976</v>
      </c>
    </row>
    <row r="125" spans="1:29" ht="14.25" customHeight="1" hidden="1">
      <c r="A125" s="15" t="s">
        <v>53</v>
      </c>
      <c r="B125" s="19" t="s">
        <v>5</v>
      </c>
      <c r="C125" s="19" t="s">
        <v>7</v>
      </c>
      <c r="D125" s="19" t="s">
        <v>85</v>
      </c>
      <c r="E125" s="19" t="s">
        <v>87</v>
      </c>
      <c r="F125" s="19"/>
      <c r="G125" s="19" t="s">
        <v>54</v>
      </c>
      <c r="H125" s="19"/>
      <c r="I125" s="92" t="e">
        <f>I126+#REF!</f>
        <v>#REF!</v>
      </c>
      <c r="J125" s="93" t="e">
        <f>J126+#REF!</f>
        <v>#REF!</v>
      </c>
      <c r="K125" s="93" t="e">
        <f>K126+#REF!</f>
        <v>#REF!</v>
      </c>
      <c r="L125" s="93" t="e">
        <f>L126+#REF!</f>
        <v>#REF!</v>
      </c>
      <c r="M125" s="93" t="e">
        <f>M126+#REF!</f>
        <v>#REF!</v>
      </c>
      <c r="N125" s="8"/>
      <c r="O125" s="85">
        <v>1500746.28</v>
      </c>
      <c r="P125" s="8"/>
      <c r="Q125" s="85">
        <v>1500746.28</v>
      </c>
      <c r="R125" s="8"/>
      <c r="S125" s="85">
        <v>1500746.28</v>
      </c>
      <c r="T125" s="8"/>
      <c r="U125" s="85">
        <f aca="true" t="shared" si="35" ref="U125:AA125">SUM(U126:U127)+U128</f>
        <v>1500746.28</v>
      </c>
      <c r="V125" s="85">
        <f t="shared" si="35"/>
        <v>110300</v>
      </c>
      <c r="W125" s="85">
        <f t="shared" si="35"/>
        <v>1611046.28</v>
      </c>
      <c r="X125" s="85">
        <f t="shared" si="35"/>
        <v>160710</v>
      </c>
      <c r="Y125" s="98">
        <f t="shared" si="35"/>
        <v>1679314.1400000001</v>
      </c>
      <c r="Z125" s="85">
        <f t="shared" si="35"/>
        <v>-271542.32</v>
      </c>
      <c r="AA125" s="85">
        <f t="shared" si="35"/>
        <v>1407771.8199999998</v>
      </c>
      <c r="AB125" s="85">
        <f>SUM(AB126:AB128)</f>
        <v>1407703.37</v>
      </c>
      <c r="AC125" s="8">
        <f t="shared" si="19"/>
        <v>0.9999513770633655</v>
      </c>
    </row>
    <row r="126" spans="1:29" ht="14.25" customHeight="1" hidden="1">
      <c r="A126" s="12" t="s">
        <v>88</v>
      </c>
      <c r="B126" s="19"/>
      <c r="C126" s="19"/>
      <c r="D126" s="19"/>
      <c r="E126" s="19"/>
      <c r="F126" s="19" t="s">
        <v>324</v>
      </c>
      <c r="G126" s="22" t="s">
        <v>54</v>
      </c>
      <c r="H126" s="22" t="s">
        <v>56</v>
      </c>
      <c r="I126" s="92">
        <v>500746.28</v>
      </c>
      <c r="J126" s="8">
        <v>125186.57</v>
      </c>
      <c r="K126" s="8">
        <v>125186.57</v>
      </c>
      <c r="L126" s="8">
        <v>125186.57</v>
      </c>
      <c r="M126" s="85">
        <v>125186.57</v>
      </c>
      <c r="N126" s="8"/>
      <c r="O126" s="85">
        <v>500746.28</v>
      </c>
      <c r="P126" s="8"/>
      <c r="Q126" s="85">
        <v>500746.28</v>
      </c>
      <c r="R126" s="8"/>
      <c r="S126" s="85">
        <v>500746.28</v>
      </c>
      <c r="T126" s="8"/>
      <c r="U126" s="85">
        <v>500746.28</v>
      </c>
      <c r="V126" s="8">
        <v>100000</v>
      </c>
      <c r="W126" s="85">
        <f>U126+V126</f>
        <v>600746.28</v>
      </c>
      <c r="X126" s="8"/>
      <c r="Y126" s="98">
        <v>508304.14</v>
      </c>
      <c r="Z126" s="8"/>
      <c r="AA126" s="85">
        <f aca="true" t="shared" si="36" ref="AA126:AA145">Y126+Z126</f>
        <v>508304.14</v>
      </c>
      <c r="AB126" s="85">
        <v>508304.14</v>
      </c>
      <c r="AC126" s="8">
        <f t="shared" si="19"/>
        <v>1</v>
      </c>
    </row>
    <row r="127" spans="1:29" ht="14.25" customHeight="1" hidden="1">
      <c r="A127" s="12" t="s">
        <v>370</v>
      </c>
      <c r="B127" s="19"/>
      <c r="C127" s="19"/>
      <c r="D127" s="19"/>
      <c r="E127" s="19"/>
      <c r="F127" s="19" t="s">
        <v>340</v>
      </c>
      <c r="G127" s="19" t="s">
        <v>54</v>
      </c>
      <c r="H127" s="19" t="s">
        <v>55</v>
      </c>
      <c r="I127" s="92"/>
      <c r="J127" s="85"/>
      <c r="K127" s="85"/>
      <c r="L127" s="85"/>
      <c r="M127" s="85"/>
      <c r="N127" s="85"/>
      <c r="O127" s="85"/>
      <c r="P127" s="85">
        <v>1000000</v>
      </c>
      <c r="Q127" s="85">
        <f>O127+P127</f>
        <v>1000000</v>
      </c>
      <c r="R127" s="8"/>
      <c r="S127" s="85">
        <v>1000000</v>
      </c>
      <c r="T127" s="8"/>
      <c r="U127" s="85">
        <v>1000000</v>
      </c>
      <c r="V127" s="8"/>
      <c r="W127" s="85">
        <f>U127+V127</f>
        <v>1000000</v>
      </c>
      <c r="X127" s="8">
        <v>160710</v>
      </c>
      <c r="Y127" s="98">
        <v>1160710</v>
      </c>
      <c r="Z127" s="8">
        <v>-271542.32</v>
      </c>
      <c r="AA127" s="85">
        <f t="shared" si="36"/>
        <v>889167.6799999999</v>
      </c>
      <c r="AB127" s="85">
        <v>889167.68</v>
      </c>
      <c r="AC127" s="8">
        <f t="shared" si="19"/>
        <v>1.0000000000000002</v>
      </c>
    </row>
    <row r="128" spans="1:29" ht="14.25" customHeight="1" hidden="1">
      <c r="A128" s="12" t="s">
        <v>371</v>
      </c>
      <c r="B128" s="19"/>
      <c r="C128" s="19"/>
      <c r="D128" s="19"/>
      <c r="E128" s="19"/>
      <c r="F128" s="19" t="s">
        <v>324</v>
      </c>
      <c r="G128" s="19" t="s">
        <v>54</v>
      </c>
      <c r="H128" s="19" t="s">
        <v>57</v>
      </c>
      <c r="I128" s="92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"/>
      <c r="U128" s="85"/>
      <c r="V128" s="85">
        <v>10300</v>
      </c>
      <c r="W128" s="85">
        <f>U128+V128</f>
        <v>10300</v>
      </c>
      <c r="X128" s="8"/>
      <c r="Y128" s="98">
        <f>W128+X128</f>
        <v>10300</v>
      </c>
      <c r="Z128" s="8"/>
      <c r="AA128" s="85">
        <f t="shared" si="36"/>
        <v>10300</v>
      </c>
      <c r="AB128" s="85">
        <v>10231.55</v>
      </c>
      <c r="AC128" s="8">
        <f t="shared" si="19"/>
        <v>0.9933543689320388</v>
      </c>
    </row>
    <row r="129" spans="1:29" ht="14.25" customHeight="1" hidden="1">
      <c r="A129" s="15" t="s">
        <v>29</v>
      </c>
      <c r="B129" s="19" t="s">
        <v>5</v>
      </c>
      <c r="C129" s="19" t="s">
        <v>7</v>
      </c>
      <c r="D129" s="19" t="s">
        <v>85</v>
      </c>
      <c r="E129" s="19" t="s">
        <v>87</v>
      </c>
      <c r="F129" s="19"/>
      <c r="G129" s="19" t="s">
        <v>30</v>
      </c>
      <c r="H129" s="19"/>
      <c r="I129" s="92">
        <f>I131+I132</f>
        <v>3684326.6399999997</v>
      </c>
      <c r="J129" s="92">
        <f aca="true" t="shared" si="37" ref="J129:S129">J131+J132</f>
        <v>933581.6599999999</v>
      </c>
      <c r="K129" s="92">
        <f t="shared" si="37"/>
        <v>333581.66</v>
      </c>
      <c r="L129" s="92">
        <f t="shared" si="37"/>
        <v>1033581.6599999999</v>
      </c>
      <c r="M129" s="92">
        <f t="shared" si="37"/>
        <v>1383581.66</v>
      </c>
      <c r="N129" s="92">
        <f t="shared" si="37"/>
        <v>1372889.4</v>
      </c>
      <c r="O129" s="92">
        <f t="shared" si="37"/>
        <v>5057216.04</v>
      </c>
      <c r="P129" s="92">
        <f t="shared" si="37"/>
        <v>490328</v>
      </c>
      <c r="Q129" s="92">
        <f t="shared" si="37"/>
        <v>5547544.04</v>
      </c>
      <c r="R129" s="92">
        <f t="shared" si="37"/>
        <v>-29207.92</v>
      </c>
      <c r="S129" s="92">
        <f t="shared" si="37"/>
        <v>5518336.12</v>
      </c>
      <c r="T129" s="8"/>
      <c r="U129" s="92">
        <f>U131+U132</f>
        <v>5518336.12</v>
      </c>
      <c r="V129" s="92">
        <f>V131+V132</f>
        <v>410000</v>
      </c>
      <c r="W129" s="92">
        <f>W131+W132+W130</f>
        <v>5928336.12</v>
      </c>
      <c r="X129" s="92">
        <f>X131+X132+X130</f>
        <v>16233.34</v>
      </c>
      <c r="Y129" s="92">
        <f>Y131+Y132+Y130</f>
        <v>5944569.46</v>
      </c>
      <c r="Z129" s="8"/>
      <c r="AA129" s="85">
        <f t="shared" si="36"/>
        <v>5944569.46</v>
      </c>
      <c r="AB129" s="85">
        <f>SUM(AB130:AB132)</f>
        <v>3873434.56</v>
      </c>
      <c r="AC129" s="8">
        <f t="shared" si="19"/>
        <v>0.6515921104234182</v>
      </c>
    </row>
    <row r="130" spans="1:29" ht="14.25" customHeight="1" hidden="1">
      <c r="A130" s="15" t="s">
        <v>372</v>
      </c>
      <c r="B130" s="19"/>
      <c r="C130" s="19"/>
      <c r="D130" s="19"/>
      <c r="E130" s="19"/>
      <c r="F130" s="19" t="s">
        <v>324</v>
      </c>
      <c r="G130" s="19" t="s">
        <v>30</v>
      </c>
      <c r="H130" s="19" t="s">
        <v>59</v>
      </c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8"/>
      <c r="U130" s="92"/>
      <c r="V130" s="92"/>
      <c r="W130" s="92"/>
      <c r="X130" s="8">
        <v>16233.34</v>
      </c>
      <c r="Y130" s="92">
        <f>W130+X130</f>
        <v>16233.34</v>
      </c>
      <c r="Z130" s="8"/>
      <c r="AA130" s="85">
        <f t="shared" si="36"/>
        <v>16233.34</v>
      </c>
      <c r="AB130" s="85">
        <v>16233.34</v>
      </c>
      <c r="AC130" s="8">
        <f t="shared" si="19"/>
        <v>1</v>
      </c>
    </row>
    <row r="131" spans="1:29" ht="14.25" customHeight="1" hidden="1">
      <c r="A131" s="12" t="s">
        <v>373</v>
      </c>
      <c r="B131" s="19"/>
      <c r="C131" s="19"/>
      <c r="D131" s="19"/>
      <c r="E131" s="99"/>
      <c r="F131" s="19" t="s">
        <v>324</v>
      </c>
      <c r="G131" s="19" t="s">
        <v>30</v>
      </c>
      <c r="H131" s="19" t="s">
        <v>61</v>
      </c>
      <c r="I131" s="92">
        <v>250000</v>
      </c>
      <c r="J131" s="8"/>
      <c r="K131" s="8"/>
      <c r="L131" s="8">
        <v>250000</v>
      </c>
      <c r="M131" s="85"/>
      <c r="N131" s="8"/>
      <c r="O131" s="85">
        <v>250000</v>
      </c>
      <c r="P131" s="8"/>
      <c r="Q131" s="85">
        <v>250000</v>
      </c>
      <c r="R131" s="8"/>
      <c r="S131" s="85">
        <v>250000</v>
      </c>
      <c r="T131" s="8"/>
      <c r="U131" s="85">
        <v>250000</v>
      </c>
      <c r="V131" s="8"/>
      <c r="W131" s="85">
        <v>250000</v>
      </c>
      <c r="X131" s="8"/>
      <c r="Y131" s="98">
        <v>250000</v>
      </c>
      <c r="Z131" s="8"/>
      <c r="AA131" s="85">
        <f t="shared" si="36"/>
        <v>250000</v>
      </c>
      <c r="AB131" s="85">
        <v>229955.14</v>
      </c>
      <c r="AC131" s="8">
        <f t="shared" si="19"/>
        <v>0.91982056</v>
      </c>
    </row>
    <row r="132" spans="1:29" ht="14.25" customHeight="1" hidden="1">
      <c r="A132" s="15" t="s">
        <v>185</v>
      </c>
      <c r="B132" s="19"/>
      <c r="C132" s="19"/>
      <c r="D132" s="19"/>
      <c r="E132" s="19"/>
      <c r="F132" s="19" t="s">
        <v>324</v>
      </c>
      <c r="G132" s="19" t="s">
        <v>30</v>
      </c>
      <c r="H132" s="19" t="s">
        <v>35</v>
      </c>
      <c r="I132" s="92">
        <f>I133+I134+I138</f>
        <v>3434326.6399999997</v>
      </c>
      <c r="J132" s="93">
        <f>J133+J134+J138</f>
        <v>933581.6599999999</v>
      </c>
      <c r="K132" s="93">
        <f>K133+K134+K138</f>
        <v>333581.66</v>
      </c>
      <c r="L132" s="93">
        <f>L133+L134+L138</f>
        <v>783581.6599999999</v>
      </c>
      <c r="M132" s="93">
        <f>M133+M134+M138</f>
        <v>1383581.66</v>
      </c>
      <c r="N132" s="8">
        <f aca="true" t="shared" si="38" ref="N132:S132">SUM(N133:N138)</f>
        <v>1372889.4</v>
      </c>
      <c r="O132" s="85">
        <f t="shared" si="38"/>
        <v>4807216.04</v>
      </c>
      <c r="P132" s="85">
        <f t="shared" si="38"/>
        <v>490328</v>
      </c>
      <c r="Q132" s="85">
        <f t="shared" si="38"/>
        <v>5297544.04</v>
      </c>
      <c r="R132" s="85">
        <f t="shared" si="38"/>
        <v>-29207.92</v>
      </c>
      <c r="S132" s="85">
        <f t="shared" si="38"/>
        <v>5268336.12</v>
      </c>
      <c r="T132" s="8"/>
      <c r="U132" s="85">
        <f>SUM(U133:U138)</f>
        <v>5268336.12</v>
      </c>
      <c r="V132" s="85">
        <v>410000</v>
      </c>
      <c r="W132" s="85">
        <f>U132+V132</f>
        <v>5678336.12</v>
      </c>
      <c r="X132" s="8"/>
      <c r="Y132" s="98">
        <f>W132+X132</f>
        <v>5678336.12</v>
      </c>
      <c r="Z132" s="8"/>
      <c r="AA132" s="85">
        <f t="shared" si="36"/>
        <v>5678336.12</v>
      </c>
      <c r="AB132" s="85">
        <v>3627246.08</v>
      </c>
      <c r="AC132" s="8">
        <f t="shared" si="19"/>
        <v>0.6387867860136466</v>
      </c>
    </row>
    <row r="133" spans="1:29" ht="14.25" customHeight="1" hidden="1">
      <c r="A133" s="12" t="s">
        <v>374</v>
      </c>
      <c r="B133" s="19"/>
      <c r="C133" s="19"/>
      <c r="D133" s="19"/>
      <c r="E133" s="19"/>
      <c r="F133" s="22"/>
      <c r="G133" s="22" t="s">
        <v>30</v>
      </c>
      <c r="H133" s="22" t="s">
        <v>35</v>
      </c>
      <c r="I133" s="97">
        <f>SUM(J133:M133)</f>
        <v>2100000</v>
      </c>
      <c r="J133" s="8">
        <v>600000</v>
      </c>
      <c r="K133" s="8"/>
      <c r="L133" s="8">
        <v>450000</v>
      </c>
      <c r="M133" s="85">
        <v>1050000</v>
      </c>
      <c r="N133" s="8">
        <v>600000</v>
      </c>
      <c r="O133" s="85">
        <f>I133+N133</f>
        <v>2700000</v>
      </c>
      <c r="P133" s="8"/>
      <c r="Q133" s="85">
        <v>2700000</v>
      </c>
      <c r="R133" s="8"/>
      <c r="S133" s="85">
        <v>2700000</v>
      </c>
      <c r="T133" s="8"/>
      <c r="U133" s="85">
        <v>2700000</v>
      </c>
      <c r="V133" s="8"/>
      <c r="W133" s="85">
        <f aca="true" t="shared" si="39" ref="W133:Y138">U133+V133</f>
        <v>2700000</v>
      </c>
      <c r="X133" s="8"/>
      <c r="Y133" s="98">
        <f t="shared" si="39"/>
        <v>2700000</v>
      </c>
      <c r="Z133" s="8"/>
      <c r="AA133" s="85">
        <f t="shared" si="36"/>
        <v>2700000</v>
      </c>
      <c r="AB133" s="85"/>
      <c r="AC133" s="8">
        <f t="shared" si="19"/>
        <v>0</v>
      </c>
    </row>
    <row r="134" spans="1:29" ht="14.25" customHeight="1" hidden="1">
      <c r="A134" s="12" t="s">
        <v>89</v>
      </c>
      <c r="B134" s="19"/>
      <c r="C134" s="19"/>
      <c r="D134" s="19"/>
      <c r="E134" s="19"/>
      <c r="F134" s="22"/>
      <c r="G134" s="22" t="s">
        <v>30</v>
      </c>
      <c r="H134" s="22" t="s">
        <v>35</v>
      </c>
      <c r="I134" s="97">
        <v>1224326.64</v>
      </c>
      <c r="J134" s="8">
        <v>306081.66</v>
      </c>
      <c r="K134" s="8">
        <v>306081.66</v>
      </c>
      <c r="L134" s="8">
        <v>306081.66</v>
      </c>
      <c r="M134" s="85">
        <v>306081.66</v>
      </c>
      <c r="N134" s="8">
        <v>-44110.6</v>
      </c>
      <c r="O134" s="85">
        <v>1180216.04</v>
      </c>
      <c r="P134" s="8"/>
      <c r="Q134" s="85">
        <v>1180216.04</v>
      </c>
      <c r="R134" s="8"/>
      <c r="S134" s="85">
        <v>1180216.04</v>
      </c>
      <c r="T134" s="8"/>
      <c r="U134" s="85">
        <v>1180216.04</v>
      </c>
      <c r="V134" s="8"/>
      <c r="W134" s="85">
        <f t="shared" si="39"/>
        <v>1180216.04</v>
      </c>
      <c r="X134" s="8"/>
      <c r="Y134" s="98">
        <f t="shared" si="39"/>
        <v>1180216.04</v>
      </c>
      <c r="Z134" s="8"/>
      <c r="AA134" s="85">
        <f t="shared" si="36"/>
        <v>1180216.04</v>
      </c>
      <c r="AB134" s="85"/>
      <c r="AC134" s="8">
        <f t="shared" si="19"/>
        <v>0</v>
      </c>
    </row>
    <row r="135" spans="1:29" ht="14.25" customHeight="1" hidden="1">
      <c r="A135" s="12" t="s">
        <v>375</v>
      </c>
      <c r="B135" s="19"/>
      <c r="C135" s="19"/>
      <c r="D135" s="19"/>
      <c r="E135" s="19"/>
      <c r="F135" s="22"/>
      <c r="G135" s="22" t="s">
        <v>30</v>
      </c>
      <c r="H135" s="22" t="s">
        <v>35</v>
      </c>
      <c r="I135" s="97"/>
      <c r="J135" s="8"/>
      <c r="K135" s="8"/>
      <c r="L135" s="8"/>
      <c r="M135" s="85"/>
      <c r="N135" s="8">
        <v>442000</v>
      </c>
      <c r="O135" s="85">
        <f>N135</f>
        <v>442000</v>
      </c>
      <c r="P135" s="8"/>
      <c r="Q135" s="85">
        <v>442000</v>
      </c>
      <c r="R135" s="8"/>
      <c r="S135" s="85">
        <v>442000</v>
      </c>
      <c r="T135" s="8"/>
      <c r="U135" s="85">
        <v>442000</v>
      </c>
      <c r="V135" s="8"/>
      <c r="W135" s="85">
        <f t="shared" si="39"/>
        <v>442000</v>
      </c>
      <c r="X135" s="8"/>
      <c r="Y135" s="98">
        <f t="shared" si="39"/>
        <v>442000</v>
      </c>
      <c r="Z135" s="8"/>
      <c r="AA135" s="85">
        <f t="shared" si="36"/>
        <v>442000</v>
      </c>
      <c r="AB135" s="85"/>
      <c r="AC135" s="8">
        <f t="shared" si="19"/>
        <v>0</v>
      </c>
    </row>
    <row r="136" spans="1:29" ht="14.25" customHeight="1" hidden="1">
      <c r="A136" s="12" t="s">
        <v>376</v>
      </c>
      <c r="B136" s="19"/>
      <c r="C136" s="19"/>
      <c r="D136" s="19"/>
      <c r="E136" s="19"/>
      <c r="F136" s="22"/>
      <c r="G136" s="22" t="s">
        <v>30</v>
      </c>
      <c r="H136" s="22" t="s">
        <v>35</v>
      </c>
      <c r="I136" s="97"/>
      <c r="J136" s="8"/>
      <c r="K136" s="8"/>
      <c r="L136" s="8"/>
      <c r="M136" s="85"/>
      <c r="N136" s="8"/>
      <c r="O136" s="85"/>
      <c r="P136" s="8">
        <v>476700</v>
      </c>
      <c r="Q136" s="85">
        <f>O136+P136</f>
        <v>476700</v>
      </c>
      <c r="R136" s="8"/>
      <c r="S136" s="85">
        <v>476700</v>
      </c>
      <c r="T136" s="8"/>
      <c r="U136" s="85">
        <v>476700</v>
      </c>
      <c r="V136" s="8"/>
      <c r="W136" s="85">
        <f t="shared" si="39"/>
        <v>476700</v>
      </c>
      <c r="X136" s="8"/>
      <c r="Y136" s="98">
        <f t="shared" si="39"/>
        <v>476700</v>
      </c>
      <c r="Z136" s="8"/>
      <c r="AA136" s="85">
        <f t="shared" si="36"/>
        <v>476700</v>
      </c>
      <c r="AB136" s="85"/>
      <c r="AC136" s="8">
        <f t="shared" si="19"/>
        <v>0</v>
      </c>
    </row>
    <row r="137" spans="1:29" ht="14.25" customHeight="1" hidden="1">
      <c r="A137" s="12" t="s">
        <v>377</v>
      </c>
      <c r="B137" s="19"/>
      <c r="C137" s="19"/>
      <c r="D137" s="19"/>
      <c r="E137" s="19"/>
      <c r="F137" s="22"/>
      <c r="G137" s="22" t="s">
        <v>30</v>
      </c>
      <c r="H137" s="22" t="s">
        <v>35</v>
      </c>
      <c r="I137" s="97"/>
      <c r="J137" s="8"/>
      <c r="K137" s="8"/>
      <c r="L137" s="8"/>
      <c r="M137" s="85"/>
      <c r="N137" s="8">
        <v>350000</v>
      </c>
      <c r="O137" s="85">
        <f>N137</f>
        <v>350000</v>
      </c>
      <c r="P137" s="8"/>
      <c r="Q137" s="85">
        <v>350000</v>
      </c>
      <c r="R137" s="8"/>
      <c r="S137" s="85">
        <v>350000</v>
      </c>
      <c r="T137" s="8"/>
      <c r="U137" s="85">
        <v>350000</v>
      </c>
      <c r="V137" s="8"/>
      <c r="W137" s="85">
        <f t="shared" si="39"/>
        <v>350000</v>
      </c>
      <c r="X137" s="8"/>
      <c r="Y137" s="98">
        <f t="shared" si="39"/>
        <v>350000</v>
      </c>
      <c r="Z137" s="8"/>
      <c r="AA137" s="85">
        <f t="shared" si="36"/>
        <v>350000</v>
      </c>
      <c r="AB137" s="85"/>
      <c r="AC137" s="8">
        <f t="shared" si="19"/>
        <v>0</v>
      </c>
    </row>
    <row r="138" spans="1:29" ht="14.25" customHeight="1" hidden="1">
      <c r="A138" s="100" t="s">
        <v>228</v>
      </c>
      <c r="B138" s="101"/>
      <c r="C138" s="101"/>
      <c r="D138" s="101"/>
      <c r="E138" s="101"/>
      <c r="F138" s="102"/>
      <c r="G138" s="102">
        <v>226</v>
      </c>
      <c r="H138" s="101">
        <v>1140</v>
      </c>
      <c r="I138" s="103">
        <v>110000</v>
      </c>
      <c r="J138" s="8">
        <v>27500</v>
      </c>
      <c r="K138" s="8">
        <v>27500</v>
      </c>
      <c r="L138" s="8">
        <v>27500</v>
      </c>
      <c r="M138" s="85">
        <v>27500</v>
      </c>
      <c r="N138" s="8">
        <v>25000</v>
      </c>
      <c r="O138" s="85">
        <f>I138+N138</f>
        <v>135000</v>
      </c>
      <c r="P138" s="8">
        <v>13628</v>
      </c>
      <c r="Q138" s="85">
        <f>O138+P138</f>
        <v>148628</v>
      </c>
      <c r="R138" s="8">
        <v>-29207.92</v>
      </c>
      <c r="S138" s="85">
        <f>Q138+R138</f>
        <v>119420.08</v>
      </c>
      <c r="T138" s="8"/>
      <c r="U138" s="85">
        <f>S138+T138</f>
        <v>119420.08</v>
      </c>
      <c r="V138" s="8">
        <v>500000</v>
      </c>
      <c r="W138" s="85">
        <f t="shared" si="39"/>
        <v>619420.08</v>
      </c>
      <c r="X138" s="8"/>
      <c r="Y138" s="98">
        <f t="shared" si="39"/>
        <v>619420.08</v>
      </c>
      <c r="Z138" s="8"/>
      <c r="AA138" s="85">
        <f t="shared" si="36"/>
        <v>619420.08</v>
      </c>
      <c r="AB138" s="85"/>
      <c r="AC138" s="8">
        <f t="shared" si="19"/>
        <v>0</v>
      </c>
    </row>
    <row r="139" spans="1:29" ht="14.25" customHeight="1" hidden="1">
      <c r="A139" s="12" t="s">
        <v>378</v>
      </c>
      <c r="B139" s="19"/>
      <c r="C139" s="19"/>
      <c r="D139" s="19"/>
      <c r="E139" s="19"/>
      <c r="F139" s="19"/>
      <c r="G139" s="22" t="s">
        <v>30</v>
      </c>
      <c r="H139" s="22" t="s">
        <v>35</v>
      </c>
      <c r="I139" s="92"/>
      <c r="J139" s="8"/>
      <c r="K139" s="8"/>
      <c r="L139" s="8"/>
      <c r="M139" s="85"/>
      <c r="N139" s="8"/>
      <c r="O139" s="85"/>
      <c r="P139" s="8"/>
      <c r="Q139" s="85"/>
      <c r="R139" s="8"/>
      <c r="S139" s="85"/>
      <c r="T139" s="8"/>
      <c r="U139" s="85"/>
      <c r="V139" s="8"/>
      <c r="W139" s="85"/>
      <c r="X139" s="8"/>
      <c r="Y139" s="98"/>
      <c r="Z139" s="8"/>
      <c r="AA139" s="85">
        <f t="shared" si="36"/>
        <v>0</v>
      </c>
      <c r="AB139" s="85"/>
      <c r="AC139" s="8" t="e">
        <f aca="true" t="shared" si="40" ref="AC139:AC203">AB139/AA139</f>
        <v>#DIV/0!</v>
      </c>
    </row>
    <row r="140" spans="1:29" ht="14.25" customHeight="1" hidden="1">
      <c r="A140" s="12" t="s">
        <v>379</v>
      </c>
      <c r="B140" s="19"/>
      <c r="C140" s="19"/>
      <c r="D140" s="19"/>
      <c r="E140" s="19"/>
      <c r="F140" s="19"/>
      <c r="G140" s="22" t="s">
        <v>30</v>
      </c>
      <c r="H140" s="22" t="s">
        <v>35</v>
      </c>
      <c r="I140" s="92"/>
      <c r="J140" s="8"/>
      <c r="K140" s="8"/>
      <c r="L140" s="8"/>
      <c r="M140" s="85"/>
      <c r="N140" s="8"/>
      <c r="O140" s="85"/>
      <c r="P140" s="8"/>
      <c r="Q140" s="85"/>
      <c r="R140" s="8"/>
      <c r="S140" s="85"/>
      <c r="T140" s="8"/>
      <c r="U140" s="85"/>
      <c r="V140" s="8"/>
      <c r="W140" s="85"/>
      <c r="X140" s="8"/>
      <c r="Y140" s="98"/>
      <c r="Z140" s="8"/>
      <c r="AA140" s="85">
        <f t="shared" si="36"/>
        <v>0</v>
      </c>
      <c r="AB140" s="85"/>
      <c r="AC140" s="8" t="e">
        <f t="shared" si="40"/>
        <v>#DIV/0!</v>
      </c>
    </row>
    <row r="141" spans="1:29" ht="14.25" customHeight="1" hidden="1">
      <c r="A141" s="12" t="s">
        <v>380</v>
      </c>
      <c r="B141" s="19"/>
      <c r="C141" s="19"/>
      <c r="D141" s="19"/>
      <c r="E141" s="19"/>
      <c r="F141" s="19"/>
      <c r="G141" s="22" t="s">
        <v>30</v>
      </c>
      <c r="H141" s="22" t="s">
        <v>35</v>
      </c>
      <c r="I141" s="92"/>
      <c r="J141" s="8"/>
      <c r="K141" s="8"/>
      <c r="L141" s="8"/>
      <c r="M141" s="85"/>
      <c r="N141" s="8"/>
      <c r="O141" s="85"/>
      <c r="P141" s="8"/>
      <c r="Q141" s="85"/>
      <c r="R141" s="8"/>
      <c r="S141" s="85"/>
      <c r="T141" s="8"/>
      <c r="U141" s="85"/>
      <c r="V141" s="8"/>
      <c r="W141" s="85"/>
      <c r="X141" s="8"/>
      <c r="Y141" s="98"/>
      <c r="Z141" s="8"/>
      <c r="AA141" s="85">
        <f t="shared" si="36"/>
        <v>0</v>
      </c>
      <c r="AB141" s="85"/>
      <c r="AC141" s="8" t="e">
        <f t="shared" si="40"/>
        <v>#DIV/0!</v>
      </c>
    </row>
    <row r="142" spans="1:29" ht="14.25" customHeight="1" hidden="1">
      <c r="A142" s="15" t="s">
        <v>381</v>
      </c>
      <c r="B142" s="19" t="s">
        <v>5</v>
      </c>
      <c r="C142" s="19" t="s">
        <v>7</v>
      </c>
      <c r="D142" s="19" t="s">
        <v>85</v>
      </c>
      <c r="E142" s="19" t="s">
        <v>87</v>
      </c>
      <c r="F142" s="19"/>
      <c r="G142" s="19" t="s">
        <v>70</v>
      </c>
      <c r="H142" s="19"/>
      <c r="I142" s="92">
        <f>I143</f>
        <v>0</v>
      </c>
      <c r="J142" s="93">
        <f>J143</f>
        <v>0</v>
      </c>
      <c r="K142" s="93">
        <f>K143</f>
        <v>0</v>
      </c>
      <c r="L142" s="93">
        <f>L143</f>
        <v>0</v>
      </c>
      <c r="M142" s="93">
        <f>M143</f>
        <v>0</v>
      </c>
      <c r="N142" s="8"/>
      <c r="O142" s="85">
        <v>0</v>
      </c>
      <c r="P142" s="8"/>
      <c r="Q142" s="85">
        <v>0</v>
      </c>
      <c r="R142" s="8"/>
      <c r="S142" s="85">
        <v>0</v>
      </c>
      <c r="T142" s="8"/>
      <c r="U142" s="85">
        <v>0</v>
      </c>
      <c r="V142" s="8"/>
      <c r="W142" s="85"/>
      <c r="X142" s="8"/>
      <c r="Y142" s="98"/>
      <c r="Z142" s="8"/>
      <c r="AA142" s="85">
        <f t="shared" si="36"/>
        <v>0</v>
      </c>
      <c r="AB142" s="85"/>
      <c r="AC142" s="8" t="e">
        <f t="shared" si="40"/>
        <v>#DIV/0!</v>
      </c>
    </row>
    <row r="143" spans="1:29" ht="14.25" customHeight="1" hidden="1">
      <c r="A143" s="12" t="s">
        <v>71</v>
      </c>
      <c r="B143" s="19"/>
      <c r="C143" s="19"/>
      <c r="D143" s="19"/>
      <c r="E143" s="19"/>
      <c r="F143" s="19" t="s">
        <v>359</v>
      </c>
      <c r="G143" s="19" t="s">
        <v>70</v>
      </c>
      <c r="H143" s="19" t="s">
        <v>72</v>
      </c>
      <c r="I143" s="97"/>
      <c r="J143" s="8"/>
      <c r="K143" s="8"/>
      <c r="L143" s="8"/>
      <c r="M143" s="85"/>
      <c r="N143" s="8"/>
      <c r="O143" s="85"/>
      <c r="P143" s="8"/>
      <c r="Q143" s="85"/>
      <c r="R143" s="8"/>
      <c r="S143" s="85"/>
      <c r="T143" s="8"/>
      <c r="U143" s="85"/>
      <c r="V143" s="8"/>
      <c r="W143" s="85"/>
      <c r="X143" s="8"/>
      <c r="Y143" s="98"/>
      <c r="Z143" s="8"/>
      <c r="AA143" s="85">
        <f t="shared" si="36"/>
        <v>0</v>
      </c>
      <c r="AB143" s="85"/>
      <c r="AC143" s="8" t="e">
        <f t="shared" si="40"/>
        <v>#DIV/0!</v>
      </c>
    </row>
    <row r="144" spans="1:29" ht="14.25" customHeight="1" hidden="1">
      <c r="A144" s="15" t="s">
        <v>382</v>
      </c>
      <c r="B144" s="19" t="s">
        <v>5</v>
      </c>
      <c r="C144" s="19" t="s">
        <v>7</v>
      </c>
      <c r="D144" s="19" t="s">
        <v>85</v>
      </c>
      <c r="E144" s="19" t="s">
        <v>87</v>
      </c>
      <c r="F144" s="19" t="s">
        <v>324</v>
      </c>
      <c r="G144" s="19" t="s">
        <v>77</v>
      </c>
      <c r="H144" s="19"/>
      <c r="I144" s="92"/>
      <c r="J144" s="85"/>
      <c r="K144" s="85"/>
      <c r="L144" s="85"/>
      <c r="M144" s="85"/>
      <c r="N144" s="8"/>
      <c r="O144" s="85"/>
      <c r="P144" s="8">
        <f>P145</f>
        <v>15400</v>
      </c>
      <c r="Q144" s="85">
        <f>Q145</f>
        <v>15400</v>
      </c>
      <c r="R144" s="8"/>
      <c r="S144" s="85">
        <f>S145</f>
        <v>15400</v>
      </c>
      <c r="T144" s="85">
        <f>T145</f>
        <v>1500000</v>
      </c>
      <c r="U144" s="85">
        <f>U145</f>
        <v>1515400</v>
      </c>
      <c r="V144" s="85">
        <f>V145</f>
        <v>482000</v>
      </c>
      <c r="W144" s="85">
        <f>W145</f>
        <v>1997400</v>
      </c>
      <c r="X144" s="8"/>
      <c r="Y144" s="98">
        <f>Y145</f>
        <v>1997400</v>
      </c>
      <c r="Z144" s="8"/>
      <c r="AA144" s="85">
        <f t="shared" si="36"/>
        <v>1997400</v>
      </c>
      <c r="AB144" s="85">
        <f>Z144+AA144</f>
        <v>1997400</v>
      </c>
      <c r="AC144" s="8">
        <f t="shared" si="40"/>
        <v>1</v>
      </c>
    </row>
    <row r="145" spans="1:29" ht="14.25" customHeight="1" hidden="1">
      <c r="A145" s="12"/>
      <c r="B145" s="19"/>
      <c r="C145" s="19"/>
      <c r="D145" s="19"/>
      <c r="E145" s="19"/>
      <c r="F145" s="19"/>
      <c r="G145" s="19"/>
      <c r="H145" s="19" t="s">
        <v>79</v>
      </c>
      <c r="I145" s="97"/>
      <c r="J145" s="85"/>
      <c r="K145" s="85"/>
      <c r="L145" s="85"/>
      <c r="M145" s="85"/>
      <c r="N145" s="8"/>
      <c r="O145" s="85"/>
      <c r="P145" s="8">
        <v>15400</v>
      </c>
      <c r="Q145" s="85">
        <f>O145+P145</f>
        <v>15400</v>
      </c>
      <c r="R145" s="8"/>
      <c r="S145" s="85">
        <v>15400</v>
      </c>
      <c r="T145" s="8">
        <v>1500000</v>
      </c>
      <c r="U145" s="85">
        <f>S145+T145</f>
        <v>1515400</v>
      </c>
      <c r="V145" s="8">
        <v>482000</v>
      </c>
      <c r="W145" s="85">
        <f>U145+V145</f>
        <v>1997400</v>
      </c>
      <c r="X145" s="8"/>
      <c r="Y145" s="98">
        <f>W145+X145</f>
        <v>1997400</v>
      </c>
      <c r="Z145" s="8"/>
      <c r="AA145" s="85">
        <f t="shared" si="36"/>
        <v>1997400</v>
      </c>
      <c r="AB145" s="85">
        <v>1997400</v>
      </c>
      <c r="AC145" s="8">
        <f t="shared" si="40"/>
        <v>1</v>
      </c>
    </row>
    <row r="146" spans="1:29" ht="14.25" customHeight="1" hidden="1">
      <c r="A146" s="15" t="s">
        <v>383</v>
      </c>
      <c r="B146" s="19" t="s">
        <v>5</v>
      </c>
      <c r="C146" s="19" t="s">
        <v>7</v>
      </c>
      <c r="D146" s="19" t="s">
        <v>85</v>
      </c>
      <c r="E146" s="19" t="s">
        <v>87</v>
      </c>
      <c r="F146" s="19" t="s">
        <v>324</v>
      </c>
      <c r="G146" s="19" t="s">
        <v>37</v>
      </c>
      <c r="H146" s="19"/>
      <c r="I146" s="92"/>
      <c r="J146" s="85"/>
      <c r="K146" s="85"/>
      <c r="L146" s="85"/>
      <c r="M146" s="85"/>
      <c r="N146" s="8"/>
      <c r="O146" s="85"/>
      <c r="P146" s="8">
        <f>P149</f>
        <v>134600</v>
      </c>
      <c r="Q146" s="85">
        <f>Q149</f>
        <v>134600</v>
      </c>
      <c r="R146" s="8"/>
      <c r="S146" s="85">
        <v>134600</v>
      </c>
      <c r="T146" s="8"/>
      <c r="U146" s="85">
        <f>U149</f>
        <v>134600</v>
      </c>
      <c r="V146" s="85">
        <f>V149</f>
        <v>598000</v>
      </c>
      <c r="W146" s="85">
        <f>W149</f>
        <v>732600</v>
      </c>
      <c r="X146" s="8"/>
      <c r="Y146" s="98">
        <f>Y149+Y148+Y147</f>
        <v>733510</v>
      </c>
      <c r="Z146" s="85">
        <f>Z149+Z148+Z147</f>
        <v>146440</v>
      </c>
      <c r="AA146" s="85">
        <f>AA149+AA148+AA147</f>
        <v>879950</v>
      </c>
      <c r="AB146" s="85">
        <f>AB149+AB148+AB147</f>
        <v>875029.5</v>
      </c>
      <c r="AC146" s="8">
        <f t="shared" si="40"/>
        <v>0.9944082050116484</v>
      </c>
    </row>
    <row r="147" spans="1:29" ht="14.25" customHeight="1" hidden="1">
      <c r="A147" s="12" t="s">
        <v>384</v>
      </c>
      <c r="B147" s="19"/>
      <c r="C147" s="19"/>
      <c r="D147" s="19"/>
      <c r="E147" s="19"/>
      <c r="F147" s="19"/>
      <c r="G147" s="19" t="s">
        <v>37</v>
      </c>
      <c r="H147" s="19" t="s">
        <v>385</v>
      </c>
      <c r="I147" s="92"/>
      <c r="J147" s="85"/>
      <c r="K147" s="85"/>
      <c r="L147" s="85"/>
      <c r="M147" s="85"/>
      <c r="N147" s="8"/>
      <c r="O147" s="85"/>
      <c r="P147" s="8"/>
      <c r="Q147" s="85"/>
      <c r="R147" s="8"/>
      <c r="S147" s="85"/>
      <c r="T147" s="8"/>
      <c r="U147" s="85"/>
      <c r="V147" s="85"/>
      <c r="W147" s="85"/>
      <c r="X147" s="8"/>
      <c r="Y147" s="98"/>
      <c r="Z147" s="85">
        <v>45530</v>
      </c>
      <c r="AA147" s="85">
        <f>Y147+Z147</f>
        <v>45530</v>
      </c>
      <c r="AB147" s="85">
        <v>43530</v>
      </c>
      <c r="AC147" s="8">
        <f t="shared" si="40"/>
        <v>0.9560729189545355</v>
      </c>
    </row>
    <row r="148" spans="1:29" ht="14.25" customHeight="1" hidden="1">
      <c r="A148" s="12" t="s">
        <v>386</v>
      </c>
      <c r="B148" s="19"/>
      <c r="C148" s="19"/>
      <c r="D148" s="19"/>
      <c r="E148" s="19"/>
      <c r="F148" s="19"/>
      <c r="G148" s="19" t="s">
        <v>37</v>
      </c>
      <c r="H148" s="19" t="s">
        <v>81</v>
      </c>
      <c r="I148" s="92"/>
      <c r="J148" s="85"/>
      <c r="K148" s="85"/>
      <c r="L148" s="85"/>
      <c r="M148" s="85"/>
      <c r="N148" s="8"/>
      <c r="O148" s="85"/>
      <c r="P148" s="8"/>
      <c r="Q148" s="85"/>
      <c r="R148" s="8"/>
      <c r="S148" s="85"/>
      <c r="T148" s="8"/>
      <c r="U148" s="85"/>
      <c r="V148" s="85"/>
      <c r="W148" s="85"/>
      <c r="X148" s="8"/>
      <c r="Y148" s="98"/>
      <c r="Z148" s="8">
        <v>910</v>
      </c>
      <c r="AA148" s="85">
        <f>Y148+Z148</f>
        <v>910</v>
      </c>
      <c r="AB148" s="85"/>
      <c r="AC148" s="8">
        <f t="shared" si="40"/>
        <v>0</v>
      </c>
    </row>
    <row r="149" spans="1:29" ht="14.25" customHeight="1" hidden="1">
      <c r="A149" s="12" t="s">
        <v>38</v>
      </c>
      <c r="B149" s="19"/>
      <c r="C149" s="19"/>
      <c r="D149" s="19"/>
      <c r="E149" s="19"/>
      <c r="F149" s="19"/>
      <c r="G149" s="19" t="s">
        <v>37</v>
      </c>
      <c r="H149" s="19" t="s">
        <v>39</v>
      </c>
      <c r="I149" s="97"/>
      <c r="J149" s="85"/>
      <c r="K149" s="85"/>
      <c r="L149" s="85"/>
      <c r="M149" s="85"/>
      <c r="N149" s="8"/>
      <c r="O149" s="85"/>
      <c r="P149" s="8">
        <v>134600</v>
      </c>
      <c r="Q149" s="85">
        <f>O149+P149</f>
        <v>134600</v>
      </c>
      <c r="R149" s="8"/>
      <c r="S149" s="85">
        <v>134600</v>
      </c>
      <c r="T149" s="8"/>
      <c r="U149" s="85">
        <v>134600</v>
      </c>
      <c r="V149" s="8">
        <v>598000</v>
      </c>
      <c r="W149" s="85">
        <f>U149+V149</f>
        <v>732600</v>
      </c>
      <c r="X149" s="8"/>
      <c r="Y149" s="98">
        <v>733510</v>
      </c>
      <c r="Z149" s="8">
        <v>100000</v>
      </c>
      <c r="AA149" s="85">
        <f>Y149+Z149</f>
        <v>833510</v>
      </c>
      <c r="AB149" s="85">
        <v>831499.5</v>
      </c>
      <c r="AC149" s="8">
        <f t="shared" si="40"/>
        <v>0.9975879113627911</v>
      </c>
    </row>
    <row r="150" spans="1:29" ht="14.25" customHeight="1">
      <c r="A150" s="15" t="s">
        <v>90</v>
      </c>
      <c r="B150" s="19" t="s">
        <v>5</v>
      </c>
      <c r="C150" s="19" t="s">
        <v>7</v>
      </c>
      <c r="D150" s="19" t="s">
        <v>85</v>
      </c>
      <c r="E150" s="19" t="s">
        <v>91</v>
      </c>
      <c r="F150" s="19"/>
      <c r="G150" s="19"/>
      <c r="H150" s="19"/>
      <c r="I150" s="92">
        <f>I151</f>
        <v>850000</v>
      </c>
      <c r="J150" s="93">
        <f>J151</f>
        <v>50000</v>
      </c>
      <c r="K150" s="93">
        <f>K151</f>
        <v>100000</v>
      </c>
      <c r="L150" s="93">
        <f>L151</f>
        <v>150000</v>
      </c>
      <c r="M150" s="93">
        <f>M151</f>
        <v>550000</v>
      </c>
      <c r="N150" s="8"/>
      <c r="O150" s="85">
        <f>O151</f>
        <v>850000</v>
      </c>
      <c r="P150" s="85">
        <f>P151</f>
        <v>-370000</v>
      </c>
      <c r="Q150" s="85">
        <f>Q151</f>
        <v>480000</v>
      </c>
      <c r="R150" s="85">
        <f>R151</f>
        <v>-150000</v>
      </c>
      <c r="S150" s="85">
        <f>S151</f>
        <v>330000</v>
      </c>
      <c r="T150" s="8"/>
      <c r="U150" s="85">
        <f>U151</f>
        <v>330000</v>
      </c>
      <c r="V150" s="8"/>
      <c r="W150" s="85">
        <f>W151</f>
        <v>330000</v>
      </c>
      <c r="X150" s="8"/>
      <c r="Y150" s="85">
        <f>Y151</f>
        <v>761067.22</v>
      </c>
      <c r="Z150" s="85">
        <f>Z151</f>
        <v>1521471.4</v>
      </c>
      <c r="AA150" s="85">
        <f>AA151</f>
        <v>2282538.62</v>
      </c>
      <c r="AB150" s="85">
        <f>AB151</f>
        <v>46700</v>
      </c>
      <c r="AC150" s="8">
        <f t="shared" si="40"/>
        <v>0.020459675727195363</v>
      </c>
    </row>
    <row r="151" spans="1:29" ht="14.25" customHeight="1" hidden="1">
      <c r="A151" s="15" t="s">
        <v>69</v>
      </c>
      <c r="B151" s="19" t="s">
        <v>5</v>
      </c>
      <c r="C151" s="19" t="s">
        <v>7</v>
      </c>
      <c r="D151" s="19" t="s">
        <v>85</v>
      </c>
      <c r="E151" s="19" t="s">
        <v>91</v>
      </c>
      <c r="F151" s="19"/>
      <c r="G151" s="19" t="s">
        <v>70</v>
      </c>
      <c r="H151" s="19"/>
      <c r="I151" s="92">
        <f>I152+I153</f>
        <v>850000</v>
      </c>
      <c r="J151" s="93">
        <f>J152+J153</f>
        <v>50000</v>
      </c>
      <c r="K151" s="93">
        <f>K152+K153</f>
        <v>100000</v>
      </c>
      <c r="L151" s="93">
        <f>L152+L153</f>
        <v>150000</v>
      </c>
      <c r="M151" s="93">
        <f>M152+M153</f>
        <v>550000</v>
      </c>
      <c r="N151" s="8"/>
      <c r="O151" s="85">
        <f>O152+O153</f>
        <v>850000</v>
      </c>
      <c r="P151" s="85">
        <f>P152+P153</f>
        <v>-370000</v>
      </c>
      <c r="Q151" s="85">
        <f>Q152+Q153</f>
        <v>480000</v>
      </c>
      <c r="R151" s="85">
        <f>R152+R153</f>
        <v>-150000</v>
      </c>
      <c r="S151" s="85">
        <f>S152+S153</f>
        <v>330000</v>
      </c>
      <c r="T151" s="8"/>
      <c r="U151" s="85">
        <f>U152+U153</f>
        <v>330000</v>
      </c>
      <c r="V151" s="8"/>
      <c r="W151" s="85">
        <f>W152+W153</f>
        <v>330000</v>
      </c>
      <c r="X151" s="8"/>
      <c r="Y151" s="85">
        <f>Y152+Y153</f>
        <v>761067.22</v>
      </c>
      <c r="Z151" s="85">
        <f>Z152+Z153</f>
        <v>1521471.4</v>
      </c>
      <c r="AA151" s="85">
        <f>AA152+AA153</f>
        <v>2282538.62</v>
      </c>
      <c r="AB151" s="85">
        <f>AB152+AB153</f>
        <v>46700</v>
      </c>
      <c r="AC151" s="8">
        <f t="shared" si="40"/>
        <v>0.020459675727195363</v>
      </c>
    </row>
    <row r="152" spans="1:30" ht="14.25" customHeight="1" hidden="1">
      <c r="A152" s="12" t="s">
        <v>92</v>
      </c>
      <c r="B152" s="22" t="s">
        <v>5</v>
      </c>
      <c r="C152" s="22" t="s">
        <v>7</v>
      </c>
      <c r="D152" s="22" t="s">
        <v>85</v>
      </c>
      <c r="E152" s="22" t="s">
        <v>387</v>
      </c>
      <c r="F152" s="22" t="s">
        <v>324</v>
      </c>
      <c r="G152" s="22" t="s">
        <v>70</v>
      </c>
      <c r="H152" s="22" t="s">
        <v>84</v>
      </c>
      <c r="I152" s="92">
        <v>600000</v>
      </c>
      <c r="J152" s="8">
        <v>50000</v>
      </c>
      <c r="K152" s="8">
        <v>100000</v>
      </c>
      <c r="L152" s="8">
        <v>150000</v>
      </c>
      <c r="M152" s="85">
        <v>300000</v>
      </c>
      <c r="N152" s="8"/>
      <c r="O152" s="85">
        <v>600000</v>
      </c>
      <c r="P152" s="8">
        <v>-120000</v>
      </c>
      <c r="Q152" s="85">
        <f>O152+P152</f>
        <v>480000</v>
      </c>
      <c r="R152" s="8">
        <v>-150000</v>
      </c>
      <c r="S152" s="85">
        <f>Q152+R152</f>
        <v>330000</v>
      </c>
      <c r="T152" s="8"/>
      <c r="U152" s="85">
        <f>S152+T152</f>
        <v>330000</v>
      </c>
      <c r="V152" s="8"/>
      <c r="W152" s="85">
        <f>U152+V152</f>
        <v>330000</v>
      </c>
      <c r="X152" s="8"/>
      <c r="Y152" s="85">
        <v>761067.22</v>
      </c>
      <c r="Z152" s="8">
        <v>1521471.4</v>
      </c>
      <c r="AA152" s="85">
        <f aca="true" t="shared" si="41" ref="AA152:AA161">Y152+Z152</f>
        <v>2282538.62</v>
      </c>
      <c r="AB152" s="85">
        <v>46700</v>
      </c>
      <c r="AC152" s="8">
        <f t="shared" si="40"/>
        <v>0.020459675727195363</v>
      </c>
      <c r="AD152" s="1">
        <f>AA152-AB152</f>
        <v>2235838.62</v>
      </c>
    </row>
    <row r="153" spans="1:29" ht="14.25" customHeight="1" hidden="1">
      <c r="A153" s="12" t="s">
        <v>93</v>
      </c>
      <c r="B153" s="22" t="s">
        <v>5</v>
      </c>
      <c r="C153" s="22" t="s">
        <v>7</v>
      </c>
      <c r="D153" s="22" t="s">
        <v>85</v>
      </c>
      <c r="E153" s="22" t="s">
        <v>388</v>
      </c>
      <c r="F153" s="22" t="s">
        <v>324</v>
      </c>
      <c r="G153" s="22" t="s">
        <v>70</v>
      </c>
      <c r="H153" s="22" t="s">
        <v>84</v>
      </c>
      <c r="I153" s="92">
        <v>250000</v>
      </c>
      <c r="J153" s="8"/>
      <c r="K153" s="8"/>
      <c r="L153" s="8"/>
      <c r="M153" s="85">
        <v>250000</v>
      </c>
      <c r="N153" s="8"/>
      <c r="O153" s="85">
        <v>250000</v>
      </c>
      <c r="P153" s="8">
        <v>-250000</v>
      </c>
      <c r="Q153" s="85">
        <f>O153+P153</f>
        <v>0</v>
      </c>
      <c r="R153" s="8"/>
      <c r="S153" s="85">
        <v>0</v>
      </c>
      <c r="T153" s="8"/>
      <c r="U153" s="85">
        <v>0</v>
      </c>
      <c r="V153" s="8"/>
      <c r="W153" s="85"/>
      <c r="X153" s="8"/>
      <c r="Y153" s="85"/>
      <c r="Z153" s="8"/>
      <c r="AA153" s="85">
        <f t="shared" si="41"/>
        <v>0</v>
      </c>
      <c r="AB153" s="85"/>
      <c r="AC153" s="8" t="e">
        <f t="shared" si="40"/>
        <v>#DIV/0!</v>
      </c>
    </row>
    <row r="154" spans="1:29" ht="14.25" customHeight="1" hidden="1">
      <c r="A154" s="105" t="s">
        <v>238</v>
      </c>
      <c r="B154" s="89" t="s">
        <v>5</v>
      </c>
      <c r="C154" s="89" t="s">
        <v>7</v>
      </c>
      <c r="D154" s="89" t="s">
        <v>85</v>
      </c>
      <c r="E154" s="89" t="s">
        <v>239</v>
      </c>
      <c r="F154" s="89"/>
      <c r="G154" s="89"/>
      <c r="H154" s="89"/>
      <c r="I154" s="106"/>
      <c r="J154" s="107"/>
      <c r="K154" s="107"/>
      <c r="L154" s="107"/>
      <c r="M154" s="107"/>
      <c r="N154" s="107">
        <f aca="true" t="shared" si="42" ref="N154:U154">N155</f>
        <v>4800000</v>
      </c>
      <c r="O154" s="108">
        <f t="shared" si="42"/>
        <v>4800000</v>
      </c>
      <c r="P154" s="108">
        <f t="shared" si="42"/>
        <v>-4800000</v>
      </c>
      <c r="Q154" s="108">
        <f t="shared" si="42"/>
        <v>4800000</v>
      </c>
      <c r="R154" s="108">
        <f t="shared" si="42"/>
        <v>-4800000</v>
      </c>
      <c r="S154" s="108">
        <f t="shared" si="42"/>
        <v>0</v>
      </c>
      <c r="T154" s="10"/>
      <c r="U154" s="108">
        <f t="shared" si="42"/>
        <v>0</v>
      </c>
      <c r="V154" s="10"/>
      <c r="W154" s="84">
        <f>W155</f>
        <v>0</v>
      </c>
      <c r="X154" s="10">
        <f>X155</f>
        <v>4800000</v>
      </c>
      <c r="Y154" s="84">
        <f>Y155</f>
        <v>0</v>
      </c>
      <c r="Z154" s="8"/>
      <c r="AA154" s="85">
        <f t="shared" si="41"/>
        <v>0</v>
      </c>
      <c r="AB154" s="85"/>
      <c r="AC154" s="8" t="e">
        <f t="shared" si="40"/>
        <v>#DIV/0!</v>
      </c>
    </row>
    <row r="155" spans="1:29" ht="14.25" customHeight="1" hidden="1">
      <c r="A155" s="18" t="s">
        <v>240</v>
      </c>
      <c r="B155" s="19" t="s">
        <v>5</v>
      </c>
      <c r="C155" s="19" t="s">
        <v>7</v>
      </c>
      <c r="D155" s="19" t="s">
        <v>85</v>
      </c>
      <c r="E155" s="19" t="s">
        <v>239</v>
      </c>
      <c r="F155" s="19" t="s">
        <v>12</v>
      </c>
      <c r="G155" s="19"/>
      <c r="H155" s="19"/>
      <c r="I155" s="106"/>
      <c r="J155" s="20"/>
      <c r="K155" s="20"/>
      <c r="L155" s="20"/>
      <c r="M155" s="20"/>
      <c r="N155" s="20">
        <f aca="true" t="shared" si="43" ref="N155:S155">N156+N158</f>
        <v>4800000</v>
      </c>
      <c r="O155" s="109">
        <f t="shared" si="43"/>
        <v>4800000</v>
      </c>
      <c r="P155" s="109">
        <f t="shared" si="43"/>
        <v>-4800000</v>
      </c>
      <c r="Q155" s="109">
        <f t="shared" si="43"/>
        <v>4800000</v>
      </c>
      <c r="R155" s="109">
        <f t="shared" si="43"/>
        <v>-4800000</v>
      </c>
      <c r="S155" s="109">
        <f t="shared" si="43"/>
        <v>0</v>
      </c>
      <c r="T155" s="8"/>
      <c r="U155" s="109">
        <f>U156+U158</f>
        <v>0</v>
      </c>
      <c r="V155" s="8"/>
      <c r="W155" s="85">
        <f>W156+W158</f>
        <v>0</v>
      </c>
      <c r="X155" s="8">
        <f>X156+X158</f>
        <v>4800000</v>
      </c>
      <c r="Y155" s="85">
        <f>Y156+Y158</f>
        <v>0</v>
      </c>
      <c r="Z155" s="8"/>
      <c r="AA155" s="85">
        <f t="shared" si="41"/>
        <v>0</v>
      </c>
      <c r="AB155" s="85"/>
      <c r="AC155" s="8" t="e">
        <f t="shared" si="40"/>
        <v>#DIV/0!</v>
      </c>
    </row>
    <row r="156" spans="1:29" ht="14.25" customHeight="1" hidden="1">
      <c r="A156" s="18" t="s">
        <v>29</v>
      </c>
      <c r="B156" s="19" t="s">
        <v>5</v>
      </c>
      <c r="C156" s="19" t="s">
        <v>7</v>
      </c>
      <c r="D156" s="19" t="s">
        <v>85</v>
      </c>
      <c r="E156" s="19" t="s">
        <v>239</v>
      </c>
      <c r="F156" s="19" t="s">
        <v>12</v>
      </c>
      <c r="G156" s="19" t="s">
        <v>30</v>
      </c>
      <c r="H156" s="19"/>
      <c r="I156" s="106"/>
      <c r="J156" s="20"/>
      <c r="K156" s="20"/>
      <c r="L156" s="20"/>
      <c r="M156" s="20"/>
      <c r="N156" s="20">
        <f aca="true" t="shared" si="44" ref="N156:U156">N157</f>
        <v>1800013</v>
      </c>
      <c r="O156" s="109">
        <f t="shared" si="44"/>
        <v>1800013</v>
      </c>
      <c r="P156" s="109">
        <f t="shared" si="44"/>
        <v>-1800013</v>
      </c>
      <c r="Q156" s="109">
        <f t="shared" si="44"/>
        <v>1800013</v>
      </c>
      <c r="R156" s="109">
        <f t="shared" si="44"/>
        <v>-1800013</v>
      </c>
      <c r="S156" s="109">
        <f t="shared" si="44"/>
        <v>0</v>
      </c>
      <c r="T156" s="8"/>
      <c r="U156" s="109">
        <f t="shared" si="44"/>
        <v>0</v>
      </c>
      <c r="V156" s="8"/>
      <c r="W156" s="85">
        <f>W157</f>
        <v>0</v>
      </c>
      <c r="X156" s="8">
        <f>X157</f>
        <v>1800013</v>
      </c>
      <c r="Y156" s="85">
        <f>Y157</f>
        <v>0</v>
      </c>
      <c r="Z156" s="8"/>
      <c r="AA156" s="85">
        <f t="shared" si="41"/>
        <v>0</v>
      </c>
      <c r="AB156" s="85"/>
      <c r="AC156" s="8" t="e">
        <f t="shared" si="40"/>
        <v>#DIV/0!</v>
      </c>
    </row>
    <row r="157" spans="1:29" ht="14.25" customHeight="1" hidden="1">
      <c r="A157" s="21" t="s">
        <v>233</v>
      </c>
      <c r="B157" s="22"/>
      <c r="C157" s="22"/>
      <c r="D157" s="22"/>
      <c r="E157" s="22"/>
      <c r="F157" s="22"/>
      <c r="G157" s="22" t="s">
        <v>30</v>
      </c>
      <c r="H157" s="22" t="s">
        <v>35</v>
      </c>
      <c r="I157" s="110"/>
      <c r="J157" s="23"/>
      <c r="K157" s="23"/>
      <c r="L157" s="23"/>
      <c r="M157" s="23"/>
      <c r="N157" s="23">
        <v>1800013</v>
      </c>
      <c r="O157" s="95">
        <f>N157</f>
        <v>1800013</v>
      </c>
      <c r="P157" s="11">
        <v>-1800013</v>
      </c>
      <c r="Q157" s="95">
        <v>1800013</v>
      </c>
      <c r="R157" s="11">
        <v>-1800013</v>
      </c>
      <c r="S157" s="103">
        <f>Q157+R157</f>
        <v>0</v>
      </c>
      <c r="T157" s="11"/>
      <c r="U157" s="103">
        <f>S157+T157</f>
        <v>0</v>
      </c>
      <c r="V157" s="11"/>
      <c r="W157" s="95"/>
      <c r="X157" s="11">
        <v>1800013</v>
      </c>
      <c r="Y157" s="95"/>
      <c r="Z157" s="8"/>
      <c r="AA157" s="85">
        <f t="shared" si="41"/>
        <v>0</v>
      </c>
      <c r="AB157" s="85"/>
      <c r="AC157" s="8" t="e">
        <f t="shared" si="40"/>
        <v>#DIV/0!</v>
      </c>
    </row>
    <row r="158" spans="1:29" ht="14.25" customHeight="1" hidden="1">
      <c r="A158" s="18" t="s">
        <v>186</v>
      </c>
      <c r="B158" s="19" t="s">
        <v>5</v>
      </c>
      <c r="C158" s="19" t="s">
        <v>7</v>
      </c>
      <c r="D158" s="19" t="s">
        <v>85</v>
      </c>
      <c r="E158" s="19" t="s">
        <v>239</v>
      </c>
      <c r="F158" s="19" t="s">
        <v>12</v>
      </c>
      <c r="G158" s="19" t="s">
        <v>77</v>
      </c>
      <c r="H158" s="19"/>
      <c r="I158" s="106"/>
      <c r="J158" s="20"/>
      <c r="K158" s="20"/>
      <c r="L158" s="20"/>
      <c r="M158" s="20"/>
      <c r="N158" s="20">
        <f aca="true" t="shared" si="45" ref="N158:U158">N159</f>
        <v>2999987</v>
      </c>
      <c r="O158" s="109">
        <f t="shared" si="45"/>
        <v>2999987</v>
      </c>
      <c r="P158" s="109">
        <f t="shared" si="45"/>
        <v>-2999987</v>
      </c>
      <c r="Q158" s="109">
        <f t="shared" si="45"/>
        <v>2999987</v>
      </c>
      <c r="R158" s="109">
        <f t="shared" si="45"/>
        <v>-2999987</v>
      </c>
      <c r="S158" s="109">
        <f t="shared" si="45"/>
        <v>0</v>
      </c>
      <c r="T158" s="8"/>
      <c r="U158" s="109">
        <f t="shared" si="45"/>
        <v>0</v>
      </c>
      <c r="V158" s="8"/>
      <c r="W158" s="85">
        <f>W159</f>
        <v>0</v>
      </c>
      <c r="X158" s="8">
        <f>X159</f>
        <v>2999987</v>
      </c>
      <c r="Y158" s="85">
        <f>Y159</f>
        <v>0</v>
      </c>
      <c r="Z158" s="8"/>
      <c r="AA158" s="85">
        <f t="shared" si="41"/>
        <v>0</v>
      </c>
      <c r="AB158" s="85"/>
      <c r="AC158" s="8" t="e">
        <f t="shared" si="40"/>
        <v>#DIV/0!</v>
      </c>
    </row>
    <row r="159" spans="1:29" ht="14.25" customHeight="1" hidden="1">
      <c r="A159" s="21" t="s">
        <v>184</v>
      </c>
      <c r="B159" s="22"/>
      <c r="C159" s="22"/>
      <c r="D159" s="22"/>
      <c r="E159" s="22"/>
      <c r="F159" s="22"/>
      <c r="G159" s="22" t="s">
        <v>77</v>
      </c>
      <c r="H159" s="22" t="s">
        <v>79</v>
      </c>
      <c r="I159" s="110"/>
      <c r="J159" s="23"/>
      <c r="K159" s="23"/>
      <c r="L159" s="23"/>
      <c r="M159" s="23"/>
      <c r="N159" s="23">
        <v>2999987</v>
      </c>
      <c r="O159" s="95">
        <f>I159+N159</f>
        <v>2999987</v>
      </c>
      <c r="P159" s="11">
        <v>-2999987</v>
      </c>
      <c r="Q159" s="95">
        <v>2999987</v>
      </c>
      <c r="R159" s="11">
        <v>-2999987</v>
      </c>
      <c r="S159" s="103">
        <f>Q159+R159</f>
        <v>0</v>
      </c>
      <c r="T159" s="11"/>
      <c r="U159" s="103">
        <f>S159+T159</f>
        <v>0</v>
      </c>
      <c r="V159" s="11"/>
      <c r="W159" s="95"/>
      <c r="X159" s="11">
        <v>2999987</v>
      </c>
      <c r="Y159" s="95"/>
      <c r="Z159" s="8"/>
      <c r="AA159" s="85">
        <f t="shared" si="41"/>
        <v>0</v>
      </c>
      <c r="AB159" s="85"/>
      <c r="AC159" s="8" t="e">
        <f t="shared" si="40"/>
        <v>#DIV/0!</v>
      </c>
    </row>
    <row r="160" spans="1:29" ht="14.25" customHeight="1">
      <c r="A160" s="105" t="s">
        <v>389</v>
      </c>
      <c r="B160" s="89" t="s">
        <v>5</v>
      </c>
      <c r="C160" s="89" t="s">
        <v>7</v>
      </c>
      <c r="D160" s="89" t="s">
        <v>85</v>
      </c>
      <c r="E160" s="89"/>
      <c r="F160" s="89"/>
      <c r="G160" s="89"/>
      <c r="H160" s="89"/>
      <c r="I160" s="110"/>
      <c r="J160" s="111"/>
      <c r="K160" s="111"/>
      <c r="L160" s="111"/>
      <c r="M160" s="111"/>
      <c r="N160" s="23"/>
      <c r="O160" s="95"/>
      <c r="P160" s="95"/>
      <c r="Q160" s="84"/>
      <c r="R160" s="10">
        <v>3097000</v>
      </c>
      <c r="S160" s="112">
        <v>3097000</v>
      </c>
      <c r="T160" s="11"/>
      <c r="U160" s="112">
        <v>3097000</v>
      </c>
      <c r="V160" s="11"/>
      <c r="W160" s="112">
        <v>3097000</v>
      </c>
      <c r="X160" s="11"/>
      <c r="Y160" s="112">
        <f>Y161</f>
        <v>1423581.75</v>
      </c>
      <c r="Z160" s="10">
        <f>Z161</f>
        <v>0</v>
      </c>
      <c r="AA160" s="84">
        <f t="shared" si="41"/>
        <v>1423581.75</v>
      </c>
      <c r="AB160" s="84"/>
      <c r="AC160" s="8">
        <f t="shared" si="40"/>
        <v>0</v>
      </c>
    </row>
    <row r="161" spans="1:29" ht="14.25" customHeight="1">
      <c r="A161" s="18" t="s">
        <v>157</v>
      </c>
      <c r="B161" s="19" t="s">
        <v>5</v>
      </c>
      <c r="C161" s="19" t="s">
        <v>7</v>
      </c>
      <c r="D161" s="19" t="s">
        <v>85</v>
      </c>
      <c r="E161" s="19" t="s">
        <v>390</v>
      </c>
      <c r="F161" s="19" t="s">
        <v>324</v>
      </c>
      <c r="G161" s="19" t="s">
        <v>30</v>
      </c>
      <c r="H161" s="19" t="s">
        <v>35</v>
      </c>
      <c r="I161" s="110"/>
      <c r="J161" s="111"/>
      <c r="K161" s="111"/>
      <c r="L161" s="111"/>
      <c r="M161" s="111"/>
      <c r="N161" s="23"/>
      <c r="O161" s="95"/>
      <c r="P161" s="95"/>
      <c r="Q161" s="95"/>
      <c r="R161" s="11">
        <v>3097000</v>
      </c>
      <c r="S161" s="103">
        <v>3097000</v>
      </c>
      <c r="T161" s="11"/>
      <c r="U161" s="103">
        <v>3097000</v>
      </c>
      <c r="V161" s="11"/>
      <c r="W161" s="103">
        <v>3097000</v>
      </c>
      <c r="X161" s="11"/>
      <c r="Y161" s="103">
        <v>1423581.75</v>
      </c>
      <c r="Z161" s="17"/>
      <c r="AA161" s="85">
        <f t="shared" si="41"/>
        <v>1423581.75</v>
      </c>
      <c r="AB161" s="85"/>
      <c r="AC161" s="8">
        <f t="shared" si="40"/>
        <v>0</v>
      </c>
    </row>
    <row r="162" spans="1:29" ht="14.25" customHeight="1">
      <c r="A162" s="13" t="s">
        <v>94</v>
      </c>
      <c r="B162" s="89" t="s">
        <v>5</v>
      </c>
      <c r="C162" s="89" t="s">
        <v>8</v>
      </c>
      <c r="D162" s="89"/>
      <c r="E162" s="89"/>
      <c r="F162" s="89"/>
      <c r="G162" s="89"/>
      <c r="H162" s="89"/>
      <c r="I162" s="96">
        <f>I163</f>
        <v>2320669</v>
      </c>
      <c r="J162" s="104">
        <f aca="true" t="shared" si="46" ref="J162:M164">J163</f>
        <v>601818</v>
      </c>
      <c r="K162" s="104">
        <f t="shared" si="46"/>
        <v>567808</v>
      </c>
      <c r="L162" s="104">
        <f t="shared" si="46"/>
        <v>567403</v>
      </c>
      <c r="M162" s="104">
        <f t="shared" si="46"/>
        <v>583640</v>
      </c>
      <c r="N162" s="8"/>
      <c r="O162" s="84">
        <v>2320669</v>
      </c>
      <c r="P162" s="84"/>
      <c r="Q162" s="84">
        <v>2320669</v>
      </c>
      <c r="R162" s="8"/>
      <c r="S162" s="84">
        <f aca="true" t="shared" si="47" ref="S162:AB163">S163</f>
        <v>2320669</v>
      </c>
      <c r="T162" s="84">
        <f t="shared" si="47"/>
        <v>-200398</v>
      </c>
      <c r="U162" s="84">
        <f t="shared" si="47"/>
        <v>2120271</v>
      </c>
      <c r="V162" s="8"/>
      <c r="W162" s="84">
        <f t="shared" si="47"/>
        <v>2120271</v>
      </c>
      <c r="X162" s="8"/>
      <c r="Y162" s="84">
        <f t="shared" si="47"/>
        <v>2120271</v>
      </c>
      <c r="Z162" s="84">
        <f t="shared" si="47"/>
        <v>0</v>
      </c>
      <c r="AA162" s="84">
        <f t="shared" si="47"/>
        <v>2120271</v>
      </c>
      <c r="AB162" s="84">
        <f t="shared" si="47"/>
        <v>2120270.9</v>
      </c>
      <c r="AC162" s="8">
        <f t="shared" si="40"/>
        <v>0.9999999528362176</v>
      </c>
    </row>
    <row r="163" spans="1:29" ht="14.25" customHeight="1">
      <c r="A163" s="13" t="s">
        <v>391</v>
      </c>
      <c r="B163" s="89" t="s">
        <v>5</v>
      </c>
      <c r="C163" s="89" t="s">
        <v>8</v>
      </c>
      <c r="D163" s="89" t="s">
        <v>17</v>
      </c>
      <c r="E163" s="89"/>
      <c r="F163" s="89"/>
      <c r="G163" s="89"/>
      <c r="H163" s="89"/>
      <c r="I163" s="96">
        <f>I164</f>
        <v>2320669</v>
      </c>
      <c r="J163" s="104">
        <f t="shared" si="46"/>
        <v>601818</v>
      </c>
      <c r="K163" s="104">
        <f t="shared" si="46"/>
        <v>567808</v>
      </c>
      <c r="L163" s="104">
        <f t="shared" si="46"/>
        <v>567403</v>
      </c>
      <c r="M163" s="104">
        <f t="shared" si="46"/>
        <v>583640</v>
      </c>
      <c r="N163" s="8"/>
      <c r="O163" s="84">
        <v>2320669</v>
      </c>
      <c r="P163" s="84"/>
      <c r="Q163" s="84">
        <v>2320669</v>
      </c>
      <c r="R163" s="8"/>
      <c r="S163" s="84">
        <f t="shared" si="47"/>
        <v>2320669</v>
      </c>
      <c r="T163" s="84">
        <f t="shared" si="47"/>
        <v>-200398</v>
      </c>
      <c r="U163" s="84">
        <f t="shared" si="47"/>
        <v>2120271</v>
      </c>
      <c r="V163" s="8"/>
      <c r="W163" s="84">
        <f t="shared" si="47"/>
        <v>2120271</v>
      </c>
      <c r="X163" s="8"/>
      <c r="Y163" s="84">
        <f t="shared" si="47"/>
        <v>2120271</v>
      </c>
      <c r="Z163" s="84">
        <f t="shared" si="47"/>
        <v>0</v>
      </c>
      <c r="AA163" s="84">
        <f t="shared" si="47"/>
        <v>2120271</v>
      </c>
      <c r="AB163" s="84">
        <f t="shared" si="47"/>
        <v>2120270.9</v>
      </c>
      <c r="AC163" s="8">
        <f t="shared" si="40"/>
        <v>0.9999999528362176</v>
      </c>
    </row>
    <row r="164" spans="1:29" ht="14.25" customHeight="1">
      <c r="A164" s="15" t="s">
        <v>95</v>
      </c>
      <c r="B164" s="19" t="s">
        <v>5</v>
      </c>
      <c r="C164" s="19" t="s">
        <v>8</v>
      </c>
      <c r="D164" s="19" t="s">
        <v>17</v>
      </c>
      <c r="E164" s="19" t="s">
        <v>96</v>
      </c>
      <c r="F164" s="19"/>
      <c r="G164" s="19"/>
      <c r="H164" s="19"/>
      <c r="I164" s="92">
        <f>I165</f>
        <v>2320669</v>
      </c>
      <c r="J164" s="93">
        <f t="shared" si="46"/>
        <v>601818</v>
      </c>
      <c r="K164" s="93">
        <f t="shared" si="46"/>
        <v>567808</v>
      </c>
      <c r="L164" s="93">
        <f t="shared" si="46"/>
        <v>567403</v>
      </c>
      <c r="M164" s="93">
        <f t="shared" si="46"/>
        <v>583640</v>
      </c>
      <c r="N164" s="8"/>
      <c r="O164" s="85">
        <v>2320669</v>
      </c>
      <c r="P164" s="85"/>
      <c r="Q164" s="85">
        <v>2320669</v>
      </c>
      <c r="R164" s="8"/>
      <c r="S164" s="85">
        <v>2320669</v>
      </c>
      <c r="T164" s="8">
        <f>T167+T169+T172</f>
        <v>-200398</v>
      </c>
      <c r="U164" s="85">
        <f>U167+U169+U172</f>
        <v>2120271</v>
      </c>
      <c r="V164" s="8"/>
      <c r="W164" s="85">
        <f>W167+W169+W172</f>
        <v>2120271</v>
      </c>
      <c r="X164" s="8"/>
      <c r="Y164" s="85">
        <f>SUM(Y167:Y174)</f>
        <v>2120271</v>
      </c>
      <c r="Z164" s="85">
        <f>SUM(Z167:Z174)</f>
        <v>0</v>
      </c>
      <c r="AA164" s="85">
        <f>SUM(AA167:AA174)</f>
        <v>2120271</v>
      </c>
      <c r="AB164" s="85">
        <f>AB167+AB169+AB172+AB173+AB174</f>
        <v>2120270.9</v>
      </c>
      <c r="AC164" s="8">
        <f t="shared" si="40"/>
        <v>0.9999999528362176</v>
      </c>
    </row>
    <row r="165" spans="1:29" ht="14.25" customHeight="1" hidden="1">
      <c r="A165" s="15" t="s">
        <v>392</v>
      </c>
      <c r="B165" s="19" t="s">
        <v>5</v>
      </c>
      <c r="C165" s="19" t="s">
        <v>8</v>
      </c>
      <c r="D165" s="19" t="s">
        <v>17</v>
      </c>
      <c r="E165" s="19" t="s">
        <v>96</v>
      </c>
      <c r="F165" s="19" t="s">
        <v>393</v>
      </c>
      <c r="G165" s="19"/>
      <c r="H165" s="19"/>
      <c r="I165" s="92">
        <f>I166+I168+I171</f>
        <v>2320669</v>
      </c>
      <c r="J165" s="93">
        <f>J166+J168+J171</f>
        <v>601818</v>
      </c>
      <c r="K165" s="93">
        <f>K166+K168+K171</f>
        <v>567808</v>
      </c>
      <c r="L165" s="93">
        <f>L166+L168+L171</f>
        <v>567403</v>
      </c>
      <c r="M165" s="93">
        <f>M166+M168+M171</f>
        <v>583640</v>
      </c>
      <c r="N165" s="8"/>
      <c r="O165" s="85">
        <v>2320669</v>
      </c>
      <c r="P165" s="85">
        <f>P166+P167+P168+P171+P172+P169</f>
        <v>0</v>
      </c>
      <c r="Q165" s="85">
        <v>2320669</v>
      </c>
      <c r="R165" s="8"/>
      <c r="S165" s="85">
        <v>2320669</v>
      </c>
      <c r="T165" s="8"/>
      <c r="U165" s="85"/>
      <c r="V165" s="8"/>
      <c r="W165" s="85"/>
      <c r="X165" s="8"/>
      <c r="Y165" s="85"/>
      <c r="Z165" s="8"/>
      <c r="AA165" s="85">
        <f aca="true" t="shared" si="48" ref="AA165:AA174">Y165+Z165</f>
        <v>0</v>
      </c>
      <c r="AB165" s="85"/>
      <c r="AC165" s="8" t="e">
        <f t="shared" si="40"/>
        <v>#DIV/0!</v>
      </c>
    </row>
    <row r="166" spans="1:29" ht="14.25" customHeight="1" hidden="1">
      <c r="A166" s="15" t="s">
        <v>13</v>
      </c>
      <c r="B166" s="19" t="s">
        <v>5</v>
      </c>
      <c r="C166" s="19" t="s">
        <v>8</v>
      </c>
      <c r="D166" s="19" t="s">
        <v>17</v>
      </c>
      <c r="E166" s="19" t="s">
        <v>96</v>
      </c>
      <c r="F166" s="19" t="s">
        <v>393</v>
      </c>
      <c r="G166" s="19" t="s">
        <v>14</v>
      </c>
      <c r="H166" s="19" t="s">
        <v>97</v>
      </c>
      <c r="I166" s="92">
        <f>I167</f>
        <v>1615118</v>
      </c>
      <c r="J166" s="93">
        <f>J167</f>
        <v>403779</v>
      </c>
      <c r="K166" s="93">
        <f>K167</f>
        <v>403780</v>
      </c>
      <c r="L166" s="93">
        <f>L167</f>
        <v>403779</v>
      </c>
      <c r="M166" s="93">
        <f>M167</f>
        <v>403780</v>
      </c>
      <c r="N166" s="8"/>
      <c r="O166" s="85">
        <v>1615118</v>
      </c>
      <c r="P166" s="8">
        <v>-1615118</v>
      </c>
      <c r="Q166" s="85">
        <f>O166+P166</f>
        <v>0</v>
      </c>
      <c r="R166" s="8"/>
      <c r="S166" s="85">
        <v>0</v>
      </c>
      <c r="T166" s="8"/>
      <c r="U166" s="85"/>
      <c r="V166" s="8"/>
      <c r="W166" s="85"/>
      <c r="X166" s="8"/>
      <c r="Y166" s="85"/>
      <c r="Z166" s="8"/>
      <c r="AA166" s="85">
        <f t="shared" si="48"/>
        <v>0</v>
      </c>
      <c r="AB166" s="85"/>
      <c r="AC166" s="8" t="e">
        <f t="shared" si="40"/>
        <v>#DIV/0!</v>
      </c>
    </row>
    <row r="167" spans="1:29" ht="14.25" customHeight="1" hidden="1">
      <c r="A167" s="15" t="s">
        <v>13</v>
      </c>
      <c r="B167" s="19" t="s">
        <v>5</v>
      </c>
      <c r="C167" s="19" t="s">
        <v>8</v>
      </c>
      <c r="D167" s="19" t="s">
        <v>17</v>
      </c>
      <c r="E167" s="19" t="s">
        <v>96</v>
      </c>
      <c r="F167" s="19" t="s">
        <v>317</v>
      </c>
      <c r="G167" s="19" t="s">
        <v>14</v>
      </c>
      <c r="H167" s="19" t="s">
        <v>97</v>
      </c>
      <c r="I167" s="92">
        <v>1615118</v>
      </c>
      <c r="J167" s="8">
        <v>403779</v>
      </c>
      <c r="K167" s="8">
        <v>403780</v>
      </c>
      <c r="L167" s="8">
        <v>403779</v>
      </c>
      <c r="M167" s="85">
        <v>403780</v>
      </c>
      <c r="N167" s="8"/>
      <c r="O167" s="85"/>
      <c r="P167" s="8">
        <v>1615118</v>
      </c>
      <c r="Q167" s="85">
        <v>1615118</v>
      </c>
      <c r="R167" s="8"/>
      <c r="S167" s="85">
        <v>1615118</v>
      </c>
      <c r="T167" s="8">
        <v>-139878</v>
      </c>
      <c r="U167" s="85">
        <f aca="true" t="shared" si="49" ref="U167:Y172">S167+T167</f>
        <v>1475240</v>
      </c>
      <c r="V167" s="8"/>
      <c r="W167" s="85">
        <f t="shared" si="49"/>
        <v>1475240</v>
      </c>
      <c r="X167" s="8"/>
      <c r="Y167" s="85">
        <f t="shared" si="49"/>
        <v>1475240</v>
      </c>
      <c r="Z167" s="8">
        <v>-28656.1</v>
      </c>
      <c r="AA167" s="85">
        <f t="shared" si="48"/>
        <v>1446583.9</v>
      </c>
      <c r="AB167" s="85">
        <v>1446583.9</v>
      </c>
      <c r="AC167" s="8">
        <f t="shared" si="40"/>
        <v>1</v>
      </c>
    </row>
    <row r="168" spans="1:29" ht="14.25" customHeight="1" hidden="1">
      <c r="A168" s="15" t="s">
        <v>19</v>
      </c>
      <c r="B168" s="19" t="s">
        <v>5</v>
      </c>
      <c r="C168" s="19" t="s">
        <v>8</v>
      </c>
      <c r="D168" s="19" t="s">
        <v>17</v>
      </c>
      <c r="E168" s="19" t="s">
        <v>96</v>
      </c>
      <c r="F168" s="19" t="s">
        <v>393</v>
      </c>
      <c r="G168" s="19" t="s">
        <v>20</v>
      </c>
      <c r="H168" s="19" t="s">
        <v>97</v>
      </c>
      <c r="I168" s="92">
        <f>I169</f>
        <v>217785</v>
      </c>
      <c r="J168" s="93">
        <f>J169</f>
        <v>76098</v>
      </c>
      <c r="K168" s="93">
        <f>K169</f>
        <v>42087</v>
      </c>
      <c r="L168" s="93">
        <f>L169</f>
        <v>41682</v>
      </c>
      <c r="M168" s="93">
        <f>M169</f>
        <v>57918</v>
      </c>
      <c r="N168" s="113"/>
      <c r="O168" s="85">
        <v>217785</v>
      </c>
      <c r="P168" s="8">
        <v>-217785</v>
      </c>
      <c r="Q168" s="85">
        <f>O168+P168</f>
        <v>0</v>
      </c>
      <c r="R168" s="8"/>
      <c r="S168" s="85">
        <v>0</v>
      </c>
      <c r="T168" s="8"/>
      <c r="U168" s="85">
        <f t="shared" si="49"/>
        <v>0</v>
      </c>
      <c r="V168" s="8"/>
      <c r="W168" s="85">
        <f t="shared" si="49"/>
        <v>0</v>
      </c>
      <c r="X168" s="8"/>
      <c r="Y168" s="85">
        <f t="shared" si="49"/>
        <v>0</v>
      </c>
      <c r="Z168" s="8"/>
      <c r="AA168" s="85">
        <f t="shared" si="48"/>
        <v>0</v>
      </c>
      <c r="AB168" s="85"/>
      <c r="AC168" s="8" t="e">
        <f t="shared" si="40"/>
        <v>#DIV/0!</v>
      </c>
    </row>
    <row r="169" spans="1:29" ht="14.25" customHeight="1" hidden="1">
      <c r="A169" s="15" t="s">
        <v>21</v>
      </c>
      <c r="B169" s="19" t="s">
        <v>5</v>
      </c>
      <c r="C169" s="19" t="s">
        <v>8</v>
      </c>
      <c r="D169" s="19" t="s">
        <v>17</v>
      </c>
      <c r="E169" s="19" t="s">
        <v>96</v>
      </c>
      <c r="F169" s="19" t="s">
        <v>321</v>
      </c>
      <c r="G169" s="19" t="s">
        <v>20</v>
      </c>
      <c r="H169" s="19" t="s">
        <v>97</v>
      </c>
      <c r="I169" s="92">
        <v>217785</v>
      </c>
      <c r="J169" s="8">
        <v>76098</v>
      </c>
      <c r="K169" s="8">
        <v>42087</v>
      </c>
      <c r="L169" s="8">
        <v>41682</v>
      </c>
      <c r="M169" s="85">
        <v>57918</v>
      </c>
      <c r="N169" s="8"/>
      <c r="O169" s="85"/>
      <c r="P169" s="8">
        <v>217785</v>
      </c>
      <c r="Q169" s="85">
        <v>217785</v>
      </c>
      <c r="R169" s="8"/>
      <c r="S169" s="85">
        <v>217785</v>
      </c>
      <c r="T169" s="8"/>
      <c r="U169" s="85">
        <f t="shared" si="49"/>
        <v>217785</v>
      </c>
      <c r="V169" s="8"/>
      <c r="W169" s="85">
        <f t="shared" si="49"/>
        <v>217785</v>
      </c>
      <c r="X169" s="8"/>
      <c r="Y169" s="85">
        <f t="shared" si="49"/>
        <v>217785</v>
      </c>
      <c r="Z169" s="8">
        <v>16056.1</v>
      </c>
      <c r="AA169" s="85">
        <f t="shared" si="48"/>
        <v>233841.1</v>
      </c>
      <c r="AB169" s="85">
        <v>233841</v>
      </c>
      <c r="AC169" s="8">
        <f t="shared" si="40"/>
        <v>0.9999995723591789</v>
      </c>
    </row>
    <row r="170" spans="1:29" ht="14.25" customHeight="1" hidden="1">
      <c r="A170" s="12" t="s">
        <v>98</v>
      </c>
      <c r="B170" s="19" t="s">
        <v>5</v>
      </c>
      <c r="C170" s="19" t="s">
        <v>8</v>
      </c>
      <c r="D170" s="19" t="s">
        <v>17</v>
      </c>
      <c r="E170" s="19" t="s">
        <v>96</v>
      </c>
      <c r="F170" s="22" t="s">
        <v>393</v>
      </c>
      <c r="G170" s="22" t="s">
        <v>20</v>
      </c>
      <c r="H170" s="19"/>
      <c r="I170" s="92"/>
      <c r="J170" s="8"/>
      <c r="K170" s="8"/>
      <c r="L170" s="8"/>
      <c r="M170" s="85"/>
      <c r="N170" s="8"/>
      <c r="O170" s="85"/>
      <c r="P170" s="8"/>
      <c r="Q170" s="85"/>
      <c r="R170" s="8"/>
      <c r="S170" s="85"/>
      <c r="T170" s="8"/>
      <c r="U170" s="85">
        <f t="shared" si="49"/>
        <v>0</v>
      </c>
      <c r="V170" s="8"/>
      <c r="W170" s="85">
        <f t="shared" si="49"/>
        <v>0</v>
      </c>
      <c r="X170" s="8"/>
      <c r="Y170" s="85">
        <f t="shared" si="49"/>
        <v>0</v>
      </c>
      <c r="Z170" s="8"/>
      <c r="AA170" s="85">
        <f t="shared" si="48"/>
        <v>0</v>
      </c>
      <c r="AB170" s="85">
        <v>427246</v>
      </c>
      <c r="AC170" s="8" t="e">
        <f t="shared" si="40"/>
        <v>#DIV/0!</v>
      </c>
    </row>
    <row r="171" spans="1:29" ht="14.25" customHeight="1" hidden="1">
      <c r="A171" s="15" t="s">
        <v>15</v>
      </c>
      <c r="B171" s="19" t="s">
        <v>5</v>
      </c>
      <c r="C171" s="19" t="s">
        <v>8</v>
      </c>
      <c r="D171" s="19" t="s">
        <v>17</v>
      </c>
      <c r="E171" s="19" t="s">
        <v>96</v>
      </c>
      <c r="F171" s="19" t="s">
        <v>393</v>
      </c>
      <c r="G171" s="19" t="s">
        <v>16</v>
      </c>
      <c r="H171" s="19"/>
      <c r="I171" s="92">
        <f>I172</f>
        <v>487766</v>
      </c>
      <c r="J171" s="93">
        <f>J172</f>
        <v>121941</v>
      </c>
      <c r="K171" s="93">
        <f>K172</f>
        <v>121941</v>
      </c>
      <c r="L171" s="93">
        <f>L172</f>
        <v>121942</v>
      </c>
      <c r="M171" s="93">
        <f>M172</f>
        <v>121942</v>
      </c>
      <c r="N171" s="8"/>
      <c r="O171" s="85">
        <v>487766</v>
      </c>
      <c r="P171" s="8">
        <v>-487766</v>
      </c>
      <c r="Q171" s="85">
        <f>O171+P171</f>
        <v>0</v>
      </c>
      <c r="R171" s="8"/>
      <c r="S171" s="85">
        <v>0</v>
      </c>
      <c r="T171" s="8"/>
      <c r="U171" s="85">
        <f t="shared" si="49"/>
        <v>0</v>
      </c>
      <c r="V171" s="8"/>
      <c r="W171" s="85">
        <f t="shared" si="49"/>
        <v>0</v>
      </c>
      <c r="X171" s="8"/>
      <c r="Y171" s="85">
        <f t="shared" si="49"/>
        <v>0</v>
      </c>
      <c r="Z171" s="8"/>
      <c r="AA171" s="85">
        <f t="shared" si="48"/>
        <v>0</v>
      </c>
      <c r="AB171" s="85">
        <v>427246</v>
      </c>
      <c r="AC171" s="8" t="e">
        <f t="shared" si="40"/>
        <v>#DIV/0!</v>
      </c>
    </row>
    <row r="172" spans="1:29" ht="14.25" customHeight="1" hidden="1">
      <c r="A172" s="15" t="s">
        <v>15</v>
      </c>
      <c r="B172" s="19" t="s">
        <v>5</v>
      </c>
      <c r="C172" s="19" t="s">
        <v>8</v>
      </c>
      <c r="D172" s="19" t="s">
        <v>17</v>
      </c>
      <c r="E172" s="19" t="s">
        <v>96</v>
      </c>
      <c r="F172" s="19" t="s">
        <v>317</v>
      </c>
      <c r="G172" s="19" t="s">
        <v>16</v>
      </c>
      <c r="H172" s="19" t="s">
        <v>97</v>
      </c>
      <c r="I172" s="92">
        <v>487766</v>
      </c>
      <c r="J172" s="8">
        <v>121941</v>
      </c>
      <c r="K172" s="8">
        <v>121941</v>
      </c>
      <c r="L172" s="8">
        <v>121942</v>
      </c>
      <c r="M172" s="85">
        <v>121942</v>
      </c>
      <c r="N172" s="8"/>
      <c r="O172" s="85"/>
      <c r="P172" s="8">
        <v>487766</v>
      </c>
      <c r="Q172" s="85">
        <v>487766</v>
      </c>
      <c r="R172" s="8"/>
      <c r="S172" s="85">
        <v>487766</v>
      </c>
      <c r="T172" s="8">
        <v>-60520</v>
      </c>
      <c r="U172" s="85">
        <f t="shared" si="49"/>
        <v>427246</v>
      </c>
      <c r="V172" s="8"/>
      <c r="W172" s="85">
        <f t="shared" si="49"/>
        <v>427246</v>
      </c>
      <c r="X172" s="8"/>
      <c r="Y172" s="85">
        <f t="shared" si="49"/>
        <v>427246</v>
      </c>
      <c r="Z172" s="8"/>
      <c r="AA172" s="85">
        <f t="shared" si="48"/>
        <v>427246</v>
      </c>
      <c r="AB172" s="85">
        <v>427246</v>
      </c>
      <c r="AC172" s="8">
        <f t="shared" si="40"/>
        <v>1</v>
      </c>
    </row>
    <row r="173" spans="1:29" ht="14.25" customHeight="1" hidden="1">
      <c r="A173" s="15" t="s">
        <v>27</v>
      </c>
      <c r="B173" s="19" t="s">
        <v>5</v>
      </c>
      <c r="C173" s="19" t="s">
        <v>8</v>
      </c>
      <c r="D173" s="19" t="s">
        <v>17</v>
      </c>
      <c r="E173" s="19" t="s">
        <v>96</v>
      </c>
      <c r="F173" s="19" t="s">
        <v>324</v>
      </c>
      <c r="G173" s="19" t="s">
        <v>28</v>
      </c>
      <c r="H173" s="19" t="s">
        <v>97</v>
      </c>
      <c r="I173" s="92"/>
      <c r="J173" s="85"/>
      <c r="K173" s="85"/>
      <c r="L173" s="85"/>
      <c r="M173" s="85"/>
      <c r="N173" s="85"/>
      <c r="O173" s="85"/>
      <c r="P173" s="85"/>
      <c r="Q173" s="85"/>
      <c r="R173" s="8"/>
      <c r="S173" s="85"/>
      <c r="T173" s="8"/>
      <c r="U173" s="85"/>
      <c r="V173" s="85"/>
      <c r="W173" s="85"/>
      <c r="X173" s="85"/>
      <c r="Y173" s="85"/>
      <c r="Z173" s="85">
        <v>6000</v>
      </c>
      <c r="AA173" s="85">
        <f t="shared" si="48"/>
        <v>6000</v>
      </c>
      <c r="AB173" s="85">
        <v>6000</v>
      </c>
      <c r="AC173" s="8">
        <f t="shared" si="40"/>
        <v>1</v>
      </c>
    </row>
    <row r="174" spans="1:29" ht="14.25" customHeight="1" hidden="1">
      <c r="A174" s="15" t="s">
        <v>185</v>
      </c>
      <c r="B174" s="19" t="s">
        <v>5</v>
      </c>
      <c r="C174" s="19" t="s">
        <v>8</v>
      </c>
      <c r="D174" s="19" t="s">
        <v>17</v>
      </c>
      <c r="E174" s="19" t="s">
        <v>96</v>
      </c>
      <c r="F174" s="19" t="s">
        <v>324</v>
      </c>
      <c r="G174" s="19" t="s">
        <v>30</v>
      </c>
      <c r="H174" s="19" t="s">
        <v>97</v>
      </c>
      <c r="I174" s="92"/>
      <c r="J174" s="85"/>
      <c r="K174" s="85"/>
      <c r="L174" s="85"/>
      <c r="M174" s="85"/>
      <c r="N174" s="85"/>
      <c r="O174" s="85"/>
      <c r="P174" s="85"/>
      <c r="Q174" s="85"/>
      <c r="R174" s="8"/>
      <c r="S174" s="85"/>
      <c r="T174" s="8"/>
      <c r="U174" s="85"/>
      <c r="V174" s="85"/>
      <c r="W174" s="85"/>
      <c r="X174" s="85"/>
      <c r="Y174" s="85"/>
      <c r="Z174" s="85">
        <v>6600</v>
      </c>
      <c r="AA174" s="85">
        <f t="shared" si="48"/>
        <v>6600</v>
      </c>
      <c r="AB174" s="85">
        <v>6600</v>
      </c>
      <c r="AC174" s="8">
        <f t="shared" si="40"/>
        <v>1</v>
      </c>
    </row>
    <row r="175" spans="1:29" ht="14.25" customHeight="1">
      <c r="A175" s="13" t="s">
        <v>99</v>
      </c>
      <c r="B175" s="89" t="s">
        <v>5</v>
      </c>
      <c r="C175" s="89" t="s">
        <v>17</v>
      </c>
      <c r="D175" s="89"/>
      <c r="E175" s="89"/>
      <c r="F175" s="89"/>
      <c r="G175" s="89"/>
      <c r="H175" s="89"/>
      <c r="I175" s="96">
        <f aca="true" t="shared" si="50" ref="I175:Q175">I176+I192+I188</f>
        <v>1517224.12</v>
      </c>
      <c r="J175" s="96">
        <f t="shared" si="50"/>
        <v>186350</v>
      </c>
      <c r="K175" s="96">
        <f t="shared" si="50"/>
        <v>426762.06</v>
      </c>
      <c r="L175" s="96">
        <f t="shared" si="50"/>
        <v>369262.06</v>
      </c>
      <c r="M175" s="96">
        <f t="shared" si="50"/>
        <v>534850</v>
      </c>
      <c r="N175" s="96">
        <f t="shared" si="50"/>
        <v>-213362.12</v>
      </c>
      <c r="O175" s="96">
        <f t="shared" si="50"/>
        <v>1312358</v>
      </c>
      <c r="P175" s="96">
        <f t="shared" si="50"/>
        <v>103496</v>
      </c>
      <c r="Q175" s="96">
        <f t="shared" si="50"/>
        <v>1415854</v>
      </c>
      <c r="R175" s="8"/>
      <c r="S175" s="84">
        <v>1415854</v>
      </c>
      <c r="T175" s="10"/>
      <c r="U175" s="84">
        <f aca="true" t="shared" si="51" ref="U175:AB175">U176+U188+U192</f>
        <v>1415854</v>
      </c>
      <c r="V175" s="84">
        <f t="shared" si="51"/>
        <v>0</v>
      </c>
      <c r="W175" s="84">
        <f t="shared" si="51"/>
        <v>1415854</v>
      </c>
      <c r="X175" s="84">
        <f t="shared" si="51"/>
        <v>20000</v>
      </c>
      <c r="Y175" s="84">
        <f t="shared" si="51"/>
        <v>1499896</v>
      </c>
      <c r="Z175" s="84">
        <f t="shared" si="51"/>
        <v>0</v>
      </c>
      <c r="AA175" s="84">
        <f t="shared" si="51"/>
        <v>1499896</v>
      </c>
      <c r="AB175" s="84">
        <f t="shared" si="51"/>
        <v>1144548.32</v>
      </c>
      <c r="AC175" s="8">
        <f t="shared" si="40"/>
        <v>0.7630851205683594</v>
      </c>
    </row>
    <row r="176" spans="1:29" ht="14.25" customHeight="1">
      <c r="A176" s="13" t="s">
        <v>100</v>
      </c>
      <c r="B176" s="89" t="s">
        <v>5</v>
      </c>
      <c r="C176" s="89" t="s">
        <v>17</v>
      </c>
      <c r="D176" s="89" t="s">
        <v>8</v>
      </c>
      <c r="E176" s="114"/>
      <c r="F176" s="89"/>
      <c r="G176" s="89"/>
      <c r="H176" s="89"/>
      <c r="I176" s="96">
        <f>I177</f>
        <v>315124.12</v>
      </c>
      <c r="J176" s="96">
        <f aca="true" t="shared" si="52" ref="J176:Q176">J177</f>
        <v>85825</v>
      </c>
      <c r="K176" s="96">
        <f t="shared" si="52"/>
        <v>126237.06</v>
      </c>
      <c r="L176" s="96">
        <f t="shared" si="52"/>
        <v>68737.06</v>
      </c>
      <c r="M176" s="96">
        <f t="shared" si="52"/>
        <v>34325</v>
      </c>
      <c r="N176" s="96">
        <f t="shared" si="52"/>
        <v>-204866.12</v>
      </c>
      <c r="O176" s="96">
        <f t="shared" si="52"/>
        <v>110258</v>
      </c>
      <c r="P176" s="96">
        <f t="shared" si="52"/>
        <v>95000</v>
      </c>
      <c r="Q176" s="96">
        <f t="shared" si="52"/>
        <v>205258</v>
      </c>
      <c r="R176" s="8"/>
      <c r="S176" s="84">
        <v>205258</v>
      </c>
      <c r="T176" s="10"/>
      <c r="U176" s="84">
        <v>205258</v>
      </c>
      <c r="V176" s="8"/>
      <c r="W176" s="84">
        <v>205258</v>
      </c>
      <c r="X176" s="8"/>
      <c r="Y176" s="84">
        <f>Y177</f>
        <v>252980</v>
      </c>
      <c r="Z176" s="8"/>
      <c r="AA176" s="84">
        <f>AA177</f>
        <v>252980</v>
      </c>
      <c r="AB176" s="84">
        <f>AB177</f>
        <v>249354</v>
      </c>
      <c r="AC176" s="8">
        <f t="shared" si="40"/>
        <v>0.985666851134477</v>
      </c>
    </row>
    <row r="177" spans="1:29" ht="14.25" customHeight="1">
      <c r="A177" s="15" t="s">
        <v>394</v>
      </c>
      <c r="B177" s="19" t="s">
        <v>5</v>
      </c>
      <c r="C177" s="19" t="s">
        <v>17</v>
      </c>
      <c r="D177" s="19" t="s">
        <v>8</v>
      </c>
      <c r="E177" s="99" t="s">
        <v>101</v>
      </c>
      <c r="F177" s="19" t="s">
        <v>324</v>
      </c>
      <c r="G177" s="19"/>
      <c r="H177" s="19"/>
      <c r="I177" s="92">
        <f>I181+I184+I185+I186+I183</f>
        <v>315124.12</v>
      </c>
      <c r="J177" s="92">
        <f aca="true" t="shared" si="53" ref="J177:O177">J181+J184+J185+J186+J183</f>
        <v>85825</v>
      </c>
      <c r="K177" s="92">
        <f t="shared" si="53"/>
        <v>126237.06</v>
      </c>
      <c r="L177" s="92">
        <f t="shared" si="53"/>
        <v>68737.06</v>
      </c>
      <c r="M177" s="92">
        <f t="shared" si="53"/>
        <v>34325</v>
      </c>
      <c r="N177" s="92">
        <f t="shared" si="53"/>
        <v>-204866.12</v>
      </c>
      <c r="O177" s="92">
        <f t="shared" si="53"/>
        <v>110258</v>
      </c>
      <c r="P177" s="92">
        <f>P181+P184+P185+P186+P183+P182</f>
        <v>95000</v>
      </c>
      <c r="Q177" s="92">
        <f>Q181+Q184+Q185+Q186+Q183+Q182</f>
        <v>205258</v>
      </c>
      <c r="R177" s="8"/>
      <c r="S177" s="85">
        <v>205258</v>
      </c>
      <c r="T177" s="8"/>
      <c r="U177" s="85">
        <v>205258</v>
      </c>
      <c r="V177" s="8"/>
      <c r="W177" s="85">
        <v>205258</v>
      </c>
      <c r="X177" s="8"/>
      <c r="Y177" s="85">
        <f>SUM(Y178:Y186)</f>
        <v>252980</v>
      </c>
      <c r="Z177" s="8"/>
      <c r="AA177" s="85">
        <f>SUM(AA178:AA186)</f>
        <v>252980</v>
      </c>
      <c r="AB177" s="85">
        <f>SUM(AB178:AB186)</f>
        <v>249354</v>
      </c>
      <c r="AC177" s="8">
        <f t="shared" si="40"/>
        <v>0.985666851134477</v>
      </c>
    </row>
    <row r="178" spans="1:29" ht="14.25" customHeight="1" hidden="1">
      <c r="A178" s="15" t="s">
        <v>76</v>
      </c>
      <c r="B178" s="19" t="s">
        <v>5</v>
      </c>
      <c r="C178" s="19" t="s">
        <v>17</v>
      </c>
      <c r="D178" s="19" t="s">
        <v>8</v>
      </c>
      <c r="E178" s="19" t="s">
        <v>101</v>
      </c>
      <c r="F178" s="19" t="s">
        <v>181</v>
      </c>
      <c r="G178" s="19" t="s">
        <v>77</v>
      </c>
      <c r="H178" s="19" t="s">
        <v>79</v>
      </c>
      <c r="I178" s="92"/>
      <c r="J178" s="92"/>
      <c r="K178" s="92"/>
      <c r="L178" s="92"/>
      <c r="M178" s="92"/>
      <c r="N178" s="92"/>
      <c r="O178" s="92"/>
      <c r="P178" s="92"/>
      <c r="Q178" s="92"/>
      <c r="R178" s="8"/>
      <c r="S178" s="85"/>
      <c r="T178" s="8"/>
      <c r="U178" s="85"/>
      <c r="V178" s="8"/>
      <c r="W178" s="85"/>
      <c r="X178" s="8"/>
      <c r="Y178" s="85">
        <v>13810</v>
      </c>
      <c r="Z178" s="8"/>
      <c r="AA178" s="85">
        <f aca="true" t="shared" si="54" ref="AA178:AA191">Y178+Z178</f>
        <v>13810</v>
      </c>
      <c r="AB178" s="85">
        <v>13810</v>
      </c>
      <c r="AC178" s="8">
        <f t="shared" si="40"/>
        <v>1</v>
      </c>
    </row>
    <row r="179" spans="1:29" ht="14.25" customHeight="1" hidden="1">
      <c r="A179" s="15" t="s">
        <v>36</v>
      </c>
      <c r="B179" s="19" t="s">
        <v>5</v>
      </c>
      <c r="C179" s="19" t="s">
        <v>17</v>
      </c>
      <c r="D179" s="19" t="s">
        <v>8</v>
      </c>
      <c r="E179" s="99" t="s">
        <v>101</v>
      </c>
      <c r="F179" s="19" t="s">
        <v>324</v>
      </c>
      <c r="G179" s="19" t="s">
        <v>37</v>
      </c>
      <c r="H179" s="19" t="s">
        <v>81</v>
      </c>
      <c r="I179" s="92"/>
      <c r="J179" s="92"/>
      <c r="K179" s="92"/>
      <c r="L179" s="92"/>
      <c r="M179" s="92"/>
      <c r="N179" s="92"/>
      <c r="O179" s="92"/>
      <c r="P179" s="92"/>
      <c r="Q179" s="92"/>
      <c r="R179" s="8"/>
      <c r="S179" s="85"/>
      <c r="T179" s="8"/>
      <c r="U179" s="85"/>
      <c r="V179" s="8"/>
      <c r="W179" s="85"/>
      <c r="X179" s="8"/>
      <c r="Y179" s="85">
        <v>2800</v>
      </c>
      <c r="Z179" s="8"/>
      <c r="AA179" s="85">
        <f t="shared" si="54"/>
        <v>2800</v>
      </c>
      <c r="AB179" s="85">
        <v>2800</v>
      </c>
      <c r="AC179" s="8">
        <f t="shared" si="40"/>
        <v>1</v>
      </c>
    </row>
    <row r="180" spans="1:29" ht="14.25" customHeight="1" hidden="1">
      <c r="A180" s="15" t="s">
        <v>36</v>
      </c>
      <c r="B180" s="19" t="s">
        <v>5</v>
      </c>
      <c r="C180" s="19" t="s">
        <v>17</v>
      </c>
      <c r="D180" s="19" t="s">
        <v>8</v>
      </c>
      <c r="E180" s="99" t="s">
        <v>395</v>
      </c>
      <c r="F180" s="19" t="s">
        <v>181</v>
      </c>
      <c r="G180" s="19" t="s">
        <v>37</v>
      </c>
      <c r="H180" s="19" t="s">
        <v>39</v>
      </c>
      <c r="I180" s="92"/>
      <c r="J180" s="92"/>
      <c r="K180" s="92"/>
      <c r="L180" s="92"/>
      <c r="M180" s="92"/>
      <c r="N180" s="92"/>
      <c r="O180" s="92"/>
      <c r="P180" s="92"/>
      <c r="Q180" s="92"/>
      <c r="R180" s="8"/>
      <c r="S180" s="85"/>
      <c r="T180" s="8"/>
      <c r="U180" s="85"/>
      <c r="V180" s="8"/>
      <c r="W180" s="85"/>
      <c r="X180" s="8"/>
      <c r="Y180" s="85">
        <v>12190</v>
      </c>
      <c r="Z180" s="8"/>
      <c r="AA180" s="85">
        <f t="shared" si="54"/>
        <v>12190</v>
      </c>
      <c r="AB180" s="85">
        <v>12190</v>
      </c>
      <c r="AC180" s="8">
        <f t="shared" si="40"/>
        <v>1</v>
      </c>
    </row>
    <row r="181" spans="1:29" ht="14.25" customHeight="1" hidden="1">
      <c r="A181" s="15" t="s">
        <v>36</v>
      </c>
      <c r="B181" s="19" t="s">
        <v>5</v>
      </c>
      <c r="C181" s="19" t="s">
        <v>17</v>
      </c>
      <c r="D181" s="19" t="s">
        <v>8</v>
      </c>
      <c r="E181" s="19" t="s">
        <v>101</v>
      </c>
      <c r="F181" s="19" t="s">
        <v>324</v>
      </c>
      <c r="G181" s="19" t="s">
        <v>37</v>
      </c>
      <c r="H181" s="19" t="s">
        <v>39</v>
      </c>
      <c r="I181" s="92">
        <f>SUM(J181:M181)</f>
        <v>219000</v>
      </c>
      <c r="J181" s="8">
        <v>79000</v>
      </c>
      <c r="K181" s="8">
        <v>85000</v>
      </c>
      <c r="L181" s="8">
        <v>27500</v>
      </c>
      <c r="M181" s="85">
        <v>27500</v>
      </c>
      <c r="N181" s="8">
        <v>-140000</v>
      </c>
      <c r="O181" s="85">
        <f>I181+N181</f>
        <v>79000</v>
      </c>
      <c r="P181" s="8">
        <v>50000</v>
      </c>
      <c r="Q181" s="85">
        <f>O181+P181</f>
        <v>129000</v>
      </c>
      <c r="R181" s="8"/>
      <c r="S181" s="85">
        <v>129000</v>
      </c>
      <c r="T181" s="8"/>
      <c r="U181" s="85">
        <v>129000</v>
      </c>
      <c r="V181" s="8"/>
      <c r="W181" s="85">
        <v>129000</v>
      </c>
      <c r="X181" s="8"/>
      <c r="Y181" s="85">
        <v>155200</v>
      </c>
      <c r="Z181" s="8"/>
      <c r="AA181" s="85">
        <f t="shared" si="54"/>
        <v>155200</v>
      </c>
      <c r="AB181" s="85">
        <v>153710</v>
      </c>
      <c r="AC181" s="8">
        <f t="shared" si="40"/>
        <v>0.9903994845360825</v>
      </c>
    </row>
    <row r="182" spans="1:29" ht="14.25" customHeight="1" hidden="1">
      <c r="A182" s="15" t="s">
        <v>36</v>
      </c>
      <c r="B182" s="19" t="s">
        <v>5</v>
      </c>
      <c r="C182" s="19" t="s">
        <v>17</v>
      </c>
      <c r="D182" s="19" t="s">
        <v>8</v>
      </c>
      <c r="E182" s="19" t="s">
        <v>101</v>
      </c>
      <c r="F182" s="19" t="s">
        <v>324</v>
      </c>
      <c r="G182" s="19" t="s">
        <v>37</v>
      </c>
      <c r="H182" s="19" t="s">
        <v>364</v>
      </c>
      <c r="I182" s="92"/>
      <c r="J182" s="8"/>
      <c r="K182" s="8"/>
      <c r="L182" s="8"/>
      <c r="M182" s="85"/>
      <c r="N182" s="8"/>
      <c r="O182" s="85"/>
      <c r="P182" s="8">
        <v>15000</v>
      </c>
      <c r="Q182" s="85">
        <f>O182+P182</f>
        <v>15000</v>
      </c>
      <c r="R182" s="8"/>
      <c r="S182" s="85">
        <v>15000</v>
      </c>
      <c r="T182" s="8"/>
      <c r="U182" s="85">
        <v>15000</v>
      </c>
      <c r="V182" s="8"/>
      <c r="W182" s="85">
        <v>15000</v>
      </c>
      <c r="X182" s="8"/>
      <c r="Y182" s="85">
        <v>15000</v>
      </c>
      <c r="Z182" s="8"/>
      <c r="AA182" s="85">
        <f t="shared" si="54"/>
        <v>15000</v>
      </c>
      <c r="AB182" s="85">
        <v>15000</v>
      </c>
      <c r="AC182" s="8">
        <f t="shared" si="40"/>
        <v>1</v>
      </c>
    </row>
    <row r="183" spans="1:29" ht="14.25" customHeight="1" hidden="1">
      <c r="A183" s="15" t="s">
        <v>396</v>
      </c>
      <c r="B183" s="19" t="s">
        <v>5</v>
      </c>
      <c r="C183" s="19" t="s">
        <v>17</v>
      </c>
      <c r="D183" s="19" t="s">
        <v>8</v>
      </c>
      <c r="E183" s="19" t="s">
        <v>101</v>
      </c>
      <c r="F183" s="19" t="s">
        <v>324</v>
      </c>
      <c r="G183" s="19" t="s">
        <v>26</v>
      </c>
      <c r="H183" s="19"/>
      <c r="I183" s="92">
        <v>27300</v>
      </c>
      <c r="J183" s="8"/>
      <c r="K183" s="8"/>
      <c r="L183" s="8"/>
      <c r="M183" s="85"/>
      <c r="N183" s="8">
        <v>-27300</v>
      </c>
      <c r="O183" s="85">
        <f>I183+N183</f>
        <v>0</v>
      </c>
      <c r="P183" s="8"/>
      <c r="Q183" s="85">
        <v>0</v>
      </c>
      <c r="R183" s="8"/>
      <c r="S183" s="85">
        <v>0</v>
      </c>
      <c r="T183" s="8"/>
      <c r="U183" s="85">
        <v>0</v>
      </c>
      <c r="V183" s="8"/>
      <c r="W183" s="85">
        <v>0</v>
      </c>
      <c r="X183" s="8"/>
      <c r="Y183" s="85">
        <v>0</v>
      </c>
      <c r="Z183" s="8"/>
      <c r="AA183" s="85">
        <f t="shared" si="54"/>
        <v>0</v>
      </c>
      <c r="AB183" s="85"/>
      <c r="AC183" s="8" t="e">
        <f t="shared" si="40"/>
        <v>#DIV/0!</v>
      </c>
    </row>
    <row r="184" spans="1:29" ht="14.25" customHeight="1" hidden="1">
      <c r="A184" s="15" t="s">
        <v>25</v>
      </c>
      <c r="B184" s="19" t="s">
        <v>5</v>
      </c>
      <c r="C184" s="19" t="s">
        <v>17</v>
      </c>
      <c r="D184" s="19" t="s">
        <v>8</v>
      </c>
      <c r="E184" s="19" t="s">
        <v>101</v>
      </c>
      <c r="F184" s="19" t="s">
        <v>181</v>
      </c>
      <c r="G184" s="19" t="s">
        <v>26</v>
      </c>
      <c r="H184" s="19"/>
      <c r="I184" s="92"/>
      <c r="J184" s="8">
        <v>6825</v>
      </c>
      <c r="K184" s="8">
        <v>6825</v>
      </c>
      <c r="L184" s="8">
        <v>6825</v>
      </c>
      <c r="M184" s="85">
        <v>6825</v>
      </c>
      <c r="N184" s="8">
        <v>17898</v>
      </c>
      <c r="O184" s="85">
        <f>I184+N184</f>
        <v>17898</v>
      </c>
      <c r="P184" s="8"/>
      <c r="Q184" s="85">
        <v>17898</v>
      </c>
      <c r="R184" s="8"/>
      <c r="S184" s="85">
        <v>17898</v>
      </c>
      <c r="T184" s="8"/>
      <c r="U184" s="85">
        <v>17898</v>
      </c>
      <c r="V184" s="8"/>
      <c r="W184" s="85">
        <v>17898</v>
      </c>
      <c r="X184" s="8"/>
      <c r="Y184" s="85">
        <v>10620</v>
      </c>
      <c r="Z184" s="8"/>
      <c r="AA184" s="85">
        <f t="shared" si="54"/>
        <v>10620</v>
      </c>
      <c r="AB184" s="85">
        <v>8496</v>
      </c>
      <c r="AC184" s="8">
        <f t="shared" si="40"/>
        <v>0.8</v>
      </c>
    </row>
    <row r="185" spans="1:29" ht="14.25" customHeight="1" hidden="1">
      <c r="A185" s="15" t="s">
        <v>397</v>
      </c>
      <c r="B185" s="19" t="s">
        <v>5</v>
      </c>
      <c r="C185" s="19" t="s">
        <v>17</v>
      </c>
      <c r="D185" s="19" t="s">
        <v>8</v>
      </c>
      <c r="E185" s="19" t="s">
        <v>101</v>
      </c>
      <c r="F185" s="19" t="s">
        <v>324</v>
      </c>
      <c r="G185" s="19" t="s">
        <v>30</v>
      </c>
      <c r="H185" s="19" t="s">
        <v>63</v>
      </c>
      <c r="I185" s="92">
        <v>17824.12</v>
      </c>
      <c r="J185" s="8"/>
      <c r="K185" s="8">
        <v>8912.06</v>
      </c>
      <c r="L185" s="8">
        <v>8912.06</v>
      </c>
      <c r="M185" s="85"/>
      <c r="N185" s="8">
        <v>-17824.12</v>
      </c>
      <c r="O185" s="85">
        <f>I185+N185</f>
        <v>0</v>
      </c>
      <c r="P185" s="8"/>
      <c r="Q185" s="85">
        <v>0</v>
      </c>
      <c r="R185" s="8"/>
      <c r="S185" s="85">
        <v>0</v>
      </c>
      <c r="T185" s="8"/>
      <c r="U185" s="85">
        <v>0</v>
      </c>
      <c r="V185" s="8"/>
      <c r="W185" s="85">
        <v>0</v>
      </c>
      <c r="X185" s="8"/>
      <c r="Y185" s="85">
        <v>0</v>
      </c>
      <c r="Z185" s="8"/>
      <c r="AA185" s="85">
        <f t="shared" si="54"/>
        <v>0</v>
      </c>
      <c r="AB185" s="85"/>
      <c r="AC185" s="8" t="e">
        <f t="shared" si="40"/>
        <v>#DIV/0!</v>
      </c>
    </row>
    <row r="186" spans="1:29" ht="14.25" customHeight="1" hidden="1">
      <c r="A186" s="15" t="s">
        <v>185</v>
      </c>
      <c r="B186" s="19" t="s">
        <v>5</v>
      </c>
      <c r="C186" s="19" t="s">
        <v>17</v>
      </c>
      <c r="D186" s="19" t="s">
        <v>8</v>
      </c>
      <c r="E186" s="19" t="s">
        <v>101</v>
      </c>
      <c r="F186" s="19" t="s">
        <v>324</v>
      </c>
      <c r="G186" s="19" t="s">
        <v>30</v>
      </c>
      <c r="H186" s="19" t="s">
        <v>35</v>
      </c>
      <c r="I186" s="92">
        <f>SUM(J186:M186)</f>
        <v>51000</v>
      </c>
      <c r="J186" s="8"/>
      <c r="K186" s="8">
        <v>25500</v>
      </c>
      <c r="L186" s="8">
        <v>25500</v>
      </c>
      <c r="M186" s="85"/>
      <c r="N186" s="8">
        <v>-37640</v>
      </c>
      <c r="O186" s="85">
        <f>I186+N186</f>
        <v>13360</v>
      </c>
      <c r="P186" s="8">
        <v>30000</v>
      </c>
      <c r="Q186" s="85">
        <f>O186+P186</f>
        <v>43360</v>
      </c>
      <c r="R186" s="8"/>
      <c r="S186" s="85">
        <v>43360</v>
      </c>
      <c r="T186" s="8"/>
      <c r="U186" s="85">
        <v>43360</v>
      </c>
      <c r="V186" s="8"/>
      <c r="W186" s="85">
        <v>43360</v>
      </c>
      <c r="X186" s="8"/>
      <c r="Y186" s="85">
        <v>43360</v>
      </c>
      <c r="Z186" s="8"/>
      <c r="AA186" s="85">
        <f t="shared" si="54"/>
        <v>43360</v>
      </c>
      <c r="AB186" s="85">
        <v>43348</v>
      </c>
      <c r="AC186" s="8">
        <f t="shared" si="40"/>
        <v>0.9997232472324723</v>
      </c>
    </row>
    <row r="187" spans="1:29" ht="14.25" customHeight="1">
      <c r="A187" s="13" t="s">
        <v>550</v>
      </c>
      <c r="B187" s="89" t="s">
        <v>5</v>
      </c>
      <c r="C187" s="89" t="s">
        <v>17</v>
      </c>
      <c r="D187" s="89" t="s">
        <v>41</v>
      </c>
      <c r="E187" s="89"/>
      <c r="F187" s="89"/>
      <c r="G187" s="89"/>
      <c r="H187" s="89"/>
      <c r="I187" s="96"/>
      <c r="J187" s="84"/>
      <c r="K187" s="84"/>
      <c r="L187" s="84"/>
      <c r="M187" s="84"/>
      <c r="N187" s="10"/>
      <c r="O187" s="84"/>
      <c r="P187" s="10"/>
      <c r="Q187" s="84"/>
      <c r="R187" s="10"/>
      <c r="S187" s="84"/>
      <c r="T187" s="10"/>
      <c r="U187" s="84"/>
      <c r="V187" s="10"/>
      <c r="W187" s="84"/>
      <c r="X187" s="10"/>
      <c r="Y187" s="84"/>
      <c r="Z187" s="10"/>
      <c r="AA187" s="84">
        <v>218420</v>
      </c>
      <c r="AB187" s="84">
        <v>218420</v>
      </c>
      <c r="AC187" s="10">
        <v>1</v>
      </c>
    </row>
    <row r="188" spans="1:29" ht="14.25" customHeight="1">
      <c r="A188" s="15" t="s">
        <v>102</v>
      </c>
      <c r="B188" s="19" t="s">
        <v>5</v>
      </c>
      <c r="C188" s="19" t="s">
        <v>17</v>
      </c>
      <c r="D188" s="19" t="s">
        <v>41</v>
      </c>
      <c r="E188" s="19" t="s">
        <v>103</v>
      </c>
      <c r="F188" s="19"/>
      <c r="G188" s="19"/>
      <c r="H188" s="19"/>
      <c r="I188" s="92">
        <f>I189</f>
        <v>202100</v>
      </c>
      <c r="J188" s="93">
        <f aca="true" t="shared" si="55" ref="J188:M190">J189</f>
        <v>50525</v>
      </c>
      <c r="K188" s="93">
        <f t="shared" si="55"/>
        <v>50525</v>
      </c>
      <c r="L188" s="93">
        <f t="shared" si="55"/>
        <v>50525</v>
      </c>
      <c r="M188" s="93">
        <f t="shared" si="55"/>
        <v>50525</v>
      </c>
      <c r="N188" s="8"/>
      <c r="O188" s="85">
        <v>202100</v>
      </c>
      <c r="P188" s="8"/>
      <c r="Q188" s="85">
        <v>202100</v>
      </c>
      <c r="R188" s="8"/>
      <c r="S188" s="85">
        <v>202100</v>
      </c>
      <c r="T188" s="8"/>
      <c r="U188" s="85">
        <v>202100</v>
      </c>
      <c r="V188" s="8"/>
      <c r="W188" s="85">
        <v>202100</v>
      </c>
      <c r="X188" s="8"/>
      <c r="Y188" s="85">
        <f>Y189</f>
        <v>218420</v>
      </c>
      <c r="Z188" s="8">
        <f>Z189</f>
        <v>0</v>
      </c>
      <c r="AA188" s="85">
        <f t="shared" si="54"/>
        <v>218420</v>
      </c>
      <c r="AB188" s="85">
        <f>AB189</f>
        <v>218420</v>
      </c>
      <c r="AC188" s="8">
        <f t="shared" si="40"/>
        <v>1</v>
      </c>
    </row>
    <row r="189" spans="1:29" ht="14.25" customHeight="1" hidden="1">
      <c r="A189" s="15" t="s">
        <v>392</v>
      </c>
      <c r="B189" s="19" t="s">
        <v>5</v>
      </c>
      <c r="C189" s="19" t="s">
        <v>17</v>
      </c>
      <c r="D189" s="19" t="s">
        <v>41</v>
      </c>
      <c r="E189" s="19" t="s">
        <v>103</v>
      </c>
      <c r="F189" s="19" t="s">
        <v>393</v>
      </c>
      <c r="G189" s="19"/>
      <c r="H189" s="19"/>
      <c r="I189" s="92">
        <f>I190</f>
        <v>202100</v>
      </c>
      <c r="J189" s="93">
        <f t="shared" si="55"/>
        <v>50525</v>
      </c>
      <c r="K189" s="93">
        <f t="shared" si="55"/>
        <v>50525</v>
      </c>
      <c r="L189" s="93">
        <f t="shared" si="55"/>
        <v>50525</v>
      </c>
      <c r="M189" s="93">
        <f t="shared" si="55"/>
        <v>50525</v>
      </c>
      <c r="N189" s="8"/>
      <c r="O189" s="85">
        <v>202100</v>
      </c>
      <c r="P189" s="8"/>
      <c r="Q189" s="85">
        <v>202100</v>
      </c>
      <c r="R189" s="8"/>
      <c r="S189" s="85">
        <v>202100</v>
      </c>
      <c r="T189" s="8"/>
      <c r="U189" s="85">
        <v>202100</v>
      </c>
      <c r="V189" s="8"/>
      <c r="W189" s="85">
        <v>202100</v>
      </c>
      <c r="X189" s="8"/>
      <c r="Y189" s="85">
        <f>Y190</f>
        <v>218420</v>
      </c>
      <c r="Z189" s="8"/>
      <c r="AA189" s="85">
        <f t="shared" si="54"/>
        <v>218420</v>
      </c>
      <c r="AB189" s="85">
        <f>AB190</f>
        <v>218420</v>
      </c>
      <c r="AC189" s="8">
        <f t="shared" si="40"/>
        <v>1</v>
      </c>
    </row>
    <row r="190" spans="1:29" ht="14.25" customHeight="1" hidden="1">
      <c r="A190" s="15" t="s">
        <v>29</v>
      </c>
      <c r="B190" s="19" t="s">
        <v>5</v>
      </c>
      <c r="C190" s="19" t="s">
        <v>17</v>
      </c>
      <c r="D190" s="19" t="s">
        <v>41</v>
      </c>
      <c r="E190" s="19" t="s">
        <v>103</v>
      </c>
      <c r="F190" s="19" t="s">
        <v>393</v>
      </c>
      <c r="G190" s="19" t="s">
        <v>30</v>
      </c>
      <c r="H190" s="19"/>
      <c r="I190" s="92">
        <f>I191</f>
        <v>202100</v>
      </c>
      <c r="J190" s="93">
        <f t="shared" si="55"/>
        <v>50525</v>
      </c>
      <c r="K190" s="93">
        <f t="shared" si="55"/>
        <v>50525</v>
      </c>
      <c r="L190" s="93">
        <f t="shared" si="55"/>
        <v>50525</v>
      </c>
      <c r="M190" s="93">
        <f t="shared" si="55"/>
        <v>50525</v>
      </c>
      <c r="N190" s="8"/>
      <c r="O190" s="85">
        <v>202100</v>
      </c>
      <c r="P190" s="8"/>
      <c r="Q190" s="85">
        <v>202100</v>
      </c>
      <c r="R190" s="8"/>
      <c r="S190" s="85">
        <v>202100</v>
      </c>
      <c r="T190" s="8"/>
      <c r="U190" s="85">
        <v>202100</v>
      </c>
      <c r="V190" s="8"/>
      <c r="W190" s="85">
        <v>202100</v>
      </c>
      <c r="X190" s="8"/>
      <c r="Y190" s="85">
        <f>Y191</f>
        <v>218420</v>
      </c>
      <c r="Z190" s="8"/>
      <c r="AA190" s="85">
        <f t="shared" si="54"/>
        <v>218420</v>
      </c>
      <c r="AB190" s="85">
        <f>AB191</f>
        <v>218420</v>
      </c>
      <c r="AC190" s="8">
        <f t="shared" si="40"/>
        <v>1</v>
      </c>
    </row>
    <row r="191" spans="1:29" ht="14.25" customHeight="1" hidden="1">
      <c r="A191" s="15"/>
      <c r="B191" s="19" t="s">
        <v>5</v>
      </c>
      <c r="C191" s="19" t="s">
        <v>17</v>
      </c>
      <c r="D191" s="19" t="s">
        <v>41</v>
      </c>
      <c r="E191" s="19" t="s">
        <v>103</v>
      </c>
      <c r="F191" s="19" t="s">
        <v>393</v>
      </c>
      <c r="G191" s="19" t="s">
        <v>30</v>
      </c>
      <c r="H191" s="19" t="s">
        <v>104</v>
      </c>
      <c r="I191" s="92">
        <v>202100</v>
      </c>
      <c r="J191" s="8">
        <v>50525</v>
      </c>
      <c r="K191" s="8">
        <v>50525</v>
      </c>
      <c r="L191" s="8">
        <v>50525</v>
      </c>
      <c r="M191" s="85">
        <v>50525</v>
      </c>
      <c r="N191" s="8"/>
      <c r="O191" s="85">
        <v>202100</v>
      </c>
      <c r="P191" s="8"/>
      <c r="Q191" s="85">
        <v>202100</v>
      </c>
      <c r="R191" s="8"/>
      <c r="S191" s="85">
        <v>202100</v>
      </c>
      <c r="T191" s="8"/>
      <c r="U191" s="85">
        <v>202100</v>
      </c>
      <c r="V191" s="8"/>
      <c r="W191" s="85">
        <v>202100</v>
      </c>
      <c r="X191" s="8"/>
      <c r="Y191" s="85">
        <v>218420</v>
      </c>
      <c r="Z191" s="8"/>
      <c r="AA191" s="85">
        <f t="shared" si="54"/>
        <v>218420</v>
      </c>
      <c r="AB191" s="85">
        <v>218420</v>
      </c>
      <c r="AC191" s="8">
        <f t="shared" si="40"/>
        <v>1</v>
      </c>
    </row>
    <row r="192" spans="1:29" ht="14.25" customHeight="1">
      <c r="A192" s="13" t="s">
        <v>398</v>
      </c>
      <c r="B192" s="89" t="s">
        <v>5</v>
      </c>
      <c r="C192" s="89" t="s">
        <v>17</v>
      </c>
      <c r="D192" s="89" t="s">
        <v>105</v>
      </c>
      <c r="E192" s="89"/>
      <c r="F192" s="89"/>
      <c r="G192" s="89"/>
      <c r="H192" s="89"/>
      <c r="I192" s="96">
        <f>I193</f>
        <v>1000000</v>
      </c>
      <c r="J192" s="96">
        <f aca="true" t="shared" si="56" ref="J192:Q193">J193</f>
        <v>50000</v>
      </c>
      <c r="K192" s="96">
        <f t="shared" si="56"/>
        <v>250000</v>
      </c>
      <c r="L192" s="96">
        <f t="shared" si="56"/>
        <v>250000</v>
      </c>
      <c r="M192" s="96">
        <f t="shared" si="56"/>
        <v>450000</v>
      </c>
      <c r="N192" s="96">
        <f t="shared" si="56"/>
        <v>-8496</v>
      </c>
      <c r="O192" s="96">
        <f t="shared" si="56"/>
        <v>1000000</v>
      </c>
      <c r="P192" s="96">
        <f t="shared" si="56"/>
        <v>8496</v>
      </c>
      <c r="Q192" s="96">
        <f t="shared" si="56"/>
        <v>1008496</v>
      </c>
      <c r="R192" s="8"/>
      <c r="S192" s="85">
        <v>1008496</v>
      </c>
      <c r="T192" s="8"/>
      <c r="U192" s="84">
        <f>U193</f>
        <v>1008496</v>
      </c>
      <c r="V192" s="84">
        <f>V193</f>
        <v>0</v>
      </c>
      <c r="W192" s="84">
        <f>W193</f>
        <v>1008496</v>
      </c>
      <c r="X192" s="84">
        <f>X193</f>
        <v>20000</v>
      </c>
      <c r="Y192" s="84">
        <f>Y193</f>
        <v>1028496</v>
      </c>
      <c r="Z192" s="8"/>
      <c r="AA192" s="84">
        <f>AA193</f>
        <v>1028496</v>
      </c>
      <c r="AB192" s="84">
        <f>AB193</f>
        <v>676774.3200000001</v>
      </c>
      <c r="AC192" s="8">
        <f t="shared" si="40"/>
        <v>0.6580232883744809</v>
      </c>
    </row>
    <row r="193" spans="1:29" ht="14.25" customHeight="1">
      <c r="A193" s="15" t="s">
        <v>106</v>
      </c>
      <c r="B193" s="19" t="s">
        <v>5</v>
      </c>
      <c r="C193" s="19" t="s">
        <v>17</v>
      </c>
      <c r="D193" s="19" t="s">
        <v>105</v>
      </c>
      <c r="E193" s="19" t="s">
        <v>107</v>
      </c>
      <c r="F193" s="19"/>
      <c r="G193" s="19"/>
      <c r="H193" s="19"/>
      <c r="I193" s="92">
        <f>I194</f>
        <v>1000000</v>
      </c>
      <c r="J193" s="92">
        <f t="shared" si="56"/>
        <v>50000</v>
      </c>
      <c r="K193" s="92">
        <f t="shared" si="56"/>
        <v>250000</v>
      </c>
      <c r="L193" s="92">
        <f t="shared" si="56"/>
        <v>250000</v>
      </c>
      <c r="M193" s="92">
        <f t="shared" si="56"/>
        <v>450000</v>
      </c>
      <c r="N193" s="92">
        <f t="shared" si="56"/>
        <v>-8496</v>
      </c>
      <c r="O193" s="92">
        <f>O198+O195+O200+O202+O196</f>
        <v>1000000</v>
      </c>
      <c r="P193" s="92">
        <f>P198+P195+P200+P202+P196</f>
        <v>8496</v>
      </c>
      <c r="Q193" s="92">
        <f>Q198+Q195+Q200+Q202+Q196</f>
        <v>1008496</v>
      </c>
      <c r="R193" s="8"/>
      <c r="S193" s="85">
        <v>1008496</v>
      </c>
      <c r="T193" s="8"/>
      <c r="U193" s="85">
        <f>U195+U196+U197+U198+U200+U202</f>
        <v>1008496</v>
      </c>
      <c r="V193" s="85">
        <f>V195+V196+V197+V198+V200+V202</f>
        <v>0</v>
      </c>
      <c r="W193" s="85">
        <f>W195+W196+W197+W198+W200+W202</f>
        <v>1008496</v>
      </c>
      <c r="X193" s="85">
        <f>X195+X196+X197+X198+X200+X202</f>
        <v>20000</v>
      </c>
      <c r="Y193" s="85">
        <f>Y195+Y196+Y197+Y198+Y200+Y202</f>
        <v>1028496</v>
      </c>
      <c r="Z193" s="8"/>
      <c r="AA193" s="85">
        <f>AA195+AA196+AA197+AA198+AA200+AA202</f>
        <v>1028496</v>
      </c>
      <c r="AB193" s="85">
        <f>AB195+AB196+AB197+AB198+AB200+AB202</f>
        <v>676774.3200000001</v>
      </c>
      <c r="AC193" s="8">
        <f t="shared" si="40"/>
        <v>0.6580232883744809</v>
      </c>
    </row>
    <row r="194" spans="1:29" ht="14.25" customHeight="1" hidden="1">
      <c r="A194" s="15" t="s">
        <v>11</v>
      </c>
      <c r="B194" s="19" t="s">
        <v>5</v>
      </c>
      <c r="C194" s="19" t="s">
        <v>17</v>
      </c>
      <c r="D194" s="19" t="s">
        <v>105</v>
      </c>
      <c r="E194" s="19" t="s">
        <v>107</v>
      </c>
      <c r="F194" s="19"/>
      <c r="G194" s="19"/>
      <c r="H194" s="19"/>
      <c r="I194" s="92">
        <f aca="true" t="shared" si="57" ref="I194:N194">I198+I200</f>
        <v>1000000</v>
      </c>
      <c r="J194" s="92">
        <f t="shared" si="57"/>
        <v>50000</v>
      </c>
      <c r="K194" s="92">
        <f t="shared" si="57"/>
        <v>250000</v>
      </c>
      <c r="L194" s="92">
        <f t="shared" si="57"/>
        <v>250000</v>
      </c>
      <c r="M194" s="92">
        <f t="shared" si="57"/>
        <v>450000</v>
      </c>
      <c r="N194" s="92">
        <f t="shared" si="57"/>
        <v>-8496</v>
      </c>
      <c r="O194" s="92">
        <f>O199+O200</f>
        <v>993628</v>
      </c>
      <c r="P194" s="92">
        <f>P199+P200</f>
        <v>-325628</v>
      </c>
      <c r="Q194" s="92">
        <f>Q199+Q200</f>
        <v>668000</v>
      </c>
      <c r="R194" s="8"/>
      <c r="S194" s="85">
        <v>668000</v>
      </c>
      <c r="T194" s="8"/>
      <c r="U194" s="85">
        <v>668000</v>
      </c>
      <c r="V194" s="8"/>
      <c r="W194" s="85"/>
      <c r="X194" s="8"/>
      <c r="Y194" s="85"/>
      <c r="Z194" s="8"/>
      <c r="AA194" s="85">
        <f>Y194+Z194</f>
        <v>0</v>
      </c>
      <c r="AB194" s="85"/>
      <c r="AC194" s="8" t="e">
        <f t="shared" si="40"/>
        <v>#DIV/0!</v>
      </c>
    </row>
    <row r="195" spans="1:29" ht="14.25" customHeight="1" hidden="1">
      <c r="A195" s="15" t="s">
        <v>25</v>
      </c>
      <c r="B195" s="19" t="s">
        <v>5</v>
      </c>
      <c r="C195" s="19" t="s">
        <v>17</v>
      </c>
      <c r="D195" s="19" t="s">
        <v>105</v>
      </c>
      <c r="E195" s="19" t="s">
        <v>107</v>
      </c>
      <c r="F195" s="19" t="s">
        <v>181</v>
      </c>
      <c r="G195" s="19" t="s">
        <v>26</v>
      </c>
      <c r="H195" s="19"/>
      <c r="I195" s="92"/>
      <c r="J195" s="85"/>
      <c r="K195" s="85"/>
      <c r="L195" s="85"/>
      <c r="M195" s="85"/>
      <c r="N195" s="8">
        <v>8496</v>
      </c>
      <c r="O195" s="85">
        <v>6372</v>
      </c>
      <c r="P195" s="8">
        <v>2124</v>
      </c>
      <c r="Q195" s="85">
        <f>O195+P195</f>
        <v>8496</v>
      </c>
      <c r="R195" s="8"/>
      <c r="S195" s="85">
        <v>8496</v>
      </c>
      <c r="T195" s="8"/>
      <c r="U195" s="85">
        <v>8496</v>
      </c>
      <c r="V195" s="8"/>
      <c r="W195" s="85">
        <f>U195+V195</f>
        <v>8496</v>
      </c>
      <c r="X195" s="8"/>
      <c r="Y195" s="85">
        <f>W195+X195</f>
        <v>8496</v>
      </c>
      <c r="Z195" s="8"/>
      <c r="AA195" s="85">
        <f>Y195+Z195</f>
        <v>8496</v>
      </c>
      <c r="AB195" s="85">
        <v>8496</v>
      </c>
      <c r="AC195" s="8">
        <f t="shared" si="40"/>
        <v>1</v>
      </c>
    </row>
    <row r="196" spans="1:29" ht="14.25" customHeight="1" hidden="1">
      <c r="A196" s="15" t="s">
        <v>27</v>
      </c>
      <c r="B196" s="19" t="s">
        <v>5</v>
      </c>
      <c r="C196" s="19" t="s">
        <v>17</v>
      </c>
      <c r="D196" s="19" t="s">
        <v>105</v>
      </c>
      <c r="E196" s="19" t="s">
        <v>107</v>
      </c>
      <c r="F196" s="19" t="s">
        <v>324</v>
      </c>
      <c r="G196" s="19" t="s">
        <v>28</v>
      </c>
      <c r="H196" s="19" t="s">
        <v>57</v>
      </c>
      <c r="I196" s="92"/>
      <c r="J196" s="85"/>
      <c r="K196" s="85"/>
      <c r="L196" s="85"/>
      <c r="M196" s="85"/>
      <c r="N196" s="85"/>
      <c r="O196" s="85"/>
      <c r="P196" s="85">
        <v>200000</v>
      </c>
      <c r="Q196" s="85">
        <f>O196+P196</f>
        <v>200000</v>
      </c>
      <c r="R196" s="8"/>
      <c r="S196" s="85">
        <v>200000</v>
      </c>
      <c r="T196" s="8"/>
      <c r="U196" s="85">
        <v>200000</v>
      </c>
      <c r="V196" s="8"/>
      <c r="W196" s="85">
        <f aca="true" t="shared" si="58" ref="W196:Y204">U196+V196</f>
        <v>200000</v>
      </c>
      <c r="X196" s="8">
        <v>20000</v>
      </c>
      <c r="Y196" s="85">
        <f t="shared" si="58"/>
        <v>220000</v>
      </c>
      <c r="Z196" s="8"/>
      <c r="AA196" s="85">
        <f>Y196+Z196</f>
        <v>220000</v>
      </c>
      <c r="AB196" s="85">
        <v>219150.25</v>
      </c>
      <c r="AC196" s="8">
        <f t="shared" si="40"/>
        <v>0.9961375</v>
      </c>
    </row>
    <row r="197" spans="1:29" ht="14.25" customHeight="1" hidden="1">
      <c r="A197" s="15" t="s">
        <v>399</v>
      </c>
      <c r="B197" s="19" t="s">
        <v>5</v>
      </c>
      <c r="C197" s="19" t="s">
        <v>17</v>
      </c>
      <c r="D197" s="19" t="s">
        <v>105</v>
      </c>
      <c r="E197" s="19" t="s">
        <v>107</v>
      </c>
      <c r="F197" s="19" t="s">
        <v>324</v>
      </c>
      <c r="G197" s="19" t="s">
        <v>54</v>
      </c>
      <c r="H197" s="19" t="s">
        <v>55</v>
      </c>
      <c r="I197" s="92"/>
      <c r="J197" s="85"/>
      <c r="K197" s="85"/>
      <c r="L197" s="85"/>
      <c r="M197" s="85"/>
      <c r="N197" s="85"/>
      <c r="O197" s="85"/>
      <c r="P197" s="85"/>
      <c r="Q197" s="85"/>
      <c r="R197" s="8"/>
      <c r="S197" s="85"/>
      <c r="T197" s="8"/>
      <c r="U197" s="85"/>
      <c r="V197" s="8">
        <v>11496</v>
      </c>
      <c r="W197" s="85">
        <f t="shared" si="58"/>
        <v>11496</v>
      </c>
      <c r="X197" s="8"/>
      <c r="Y197" s="85">
        <f t="shared" si="58"/>
        <v>11496</v>
      </c>
      <c r="Z197" s="8"/>
      <c r="AA197" s="85">
        <f aca="true" t="shared" si="59" ref="AA197:AA204">Y197+Z197</f>
        <v>11496</v>
      </c>
      <c r="AB197" s="85"/>
      <c r="AC197" s="8">
        <f t="shared" si="40"/>
        <v>0</v>
      </c>
    </row>
    <row r="198" spans="1:29" ht="14.25" customHeight="1" hidden="1">
      <c r="A198" s="15" t="s">
        <v>29</v>
      </c>
      <c r="B198" s="19" t="s">
        <v>5</v>
      </c>
      <c r="C198" s="19" t="s">
        <v>17</v>
      </c>
      <c r="D198" s="19" t="s">
        <v>105</v>
      </c>
      <c r="E198" s="19" t="s">
        <v>107</v>
      </c>
      <c r="F198" s="19" t="s">
        <v>324</v>
      </c>
      <c r="G198" s="19" t="s">
        <v>30</v>
      </c>
      <c r="H198" s="19"/>
      <c r="I198" s="92">
        <f>I199</f>
        <v>1000000</v>
      </c>
      <c r="J198" s="92">
        <f aca="true" t="shared" si="60" ref="J198:Q198">J199</f>
        <v>50000</v>
      </c>
      <c r="K198" s="92">
        <f t="shared" si="60"/>
        <v>250000</v>
      </c>
      <c r="L198" s="92">
        <f t="shared" si="60"/>
        <v>250000</v>
      </c>
      <c r="M198" s="92">
        <f t="shared" si="60"/>
        <v>450000</v>
      </c>
      <c r="N198" s="92">
        <f t="shared" si="60"/>
        <v>-8496</v>
      </c>
      <c r="O198" s="92">
        <f t="shared" si="60"/>
        <v>993628</v>
      </c>
      <c r="P198" s="92">
        <f t="shared" si="60"/>
        <v>-597628</v>
      </c>
      <c r="Q198" s="92">
        <f t="shared" si="60"/>
        <v>396000</v>
      </c>
      <c r="R198" s="8"/>
      <c r="S198" s="85">
        <v>396000</v>
      </c>
      <c r="T198" s="8"/>
      <c r="U198" s="85">
        <f>U199</f>
        <v>396000</v>
      </c>
      <c r="V198" s="85">
        <f>V199</f>
        <v>-16496</v>
      </c>
      <c r="W198" s="85">
        <f>W199</f>
        <v>379504</v>
      </c>
      <c r="X198" s="8"/>
      <c r="Y198" s="85">
        <f>Y199</f>
        <v>379504</v>
      </c>
      <c r="Z198" s="8"/>
      <c r="AA198" s="85">
        <f t="shared" si="59"/>
        <v>379504</v>
      </c>
      <c r="AB198" s="85">
        <f>AB199</f>
        <v>141561.83</v>
      </c>
      <c r="AC198" s="8">
        <f t="shared" si="40"/>
        <v>0.37301801825540704</v>
      </c>
    </row>
    <row r="199" spans="1:29" ht="14.25" customHeight="1" hidden="1">
      <c r="A199" s="15" t="s">
        <v>400</v>
      </c>
      <c r="B199" s="19" t="s">
        <v>5</v>
      </c>
      <c r="C199" s="19" t="s">
        <v>17</v>
      </c>
      <c r="D199" s="19" t="s">
        <v>105</v>
      </c>
      <c r="E199" s="19" t="s">
        <v>107</v>
      </c>
      <c r="F199" s="19" t="s">
        <v>324</v>
      </c>
      <c r="G199" s="19" t="s">
        <v>30</v>
      </c>
      <c r="H199" s="19" t="s">
        <v>35</v>
      </c>
      <c r="I199" s="92">
        <v>1000000</v>
      </c>
      <c r="J199" s="8">
        <v>50000</v>
      </c>
      <c r="K199" s="8">
        <v>250000</v>
      </c>
      <c r="L199" s="8">
        <v>250000</v>
      </c>
      <c r="M199" s="85">
        <v>450000</v>
      </c>
      <c r="N199" s="8">
        <v>-8496</v>
      </c>
      <c r="O199" s="85">
        <v>993628</v>
      </c>
      <c r="P199" s="8">
        <v>-597628</v>
      </c>
      <c r="Q199" s="85">
        <f>O199+P199</f>
        <v>396000</v>
      </c>
      <c r="R199" s="8"/>
      <c r="S199" s="85">
        <v>396000</v>
      </c>
      <c r="T199" s="8"/>
      <c r="U199" s="85">
        <v>396000</v>
      </c>
      <c r="V199" s="8">
        <v>-16496</v>
      </c>
      <c r="W199" s="85">
        <f t="shared" si="58"/>
        <v>379504</v>
      </c>
      <c r="X199" s="8"/>
      <c r="Y199" s="85">
        <f t="shared" si="58"/>
        <v>379504</v>
      </c>
      <c r="Z199" s="8"/>
      <c r="AA199" s="85">
        <f t="shared" si="59"/>
        <v>379504</v>
      </c>
      <c r="AB199" s="85">
        <v>141561.83</v>
      </c>
      <c r="AC199" s="8">
        <f t="shared" si="40"/>
        <v>0.37301801825540704</v>
      </c>
    </row>
    <row r="200" spans="1:29" ht="14.25" customHeight="1" hidden="1">
      <c r="A200" s="15" t="s">
        <v>76</v>
      </c>
      <c r="B200" s="19" t="s">
        <v>5</v>
      </c>
      <c r="C200" s="19" t="s">
        <v>17</v>
      </c>
      <c r="D200" s="19" t="s">
        <v>105</v>
      </c>
      <c r="E200" s="19" t="s">
        <v>107</v>
      </c>
      <c r="F200" s="19" t="s">
        <v>324</v>
      </c>
      <c r="G200" s="19" t="s">
        <v>77</v>
      </c>
      <c r="H200" s="19"/>
      <c r="I200" s="92"/>
      <c r="J200" s="85"/>
      <c r="K200" s="85"/>
      <c r="L200" s="85"/>
      <c r="M200" s="85"/>
      <c r="N200" s="8"/>
      <c r="O200" s="85"/>
      <c r="P200" s="8">
        <f>P201</f>
        <v>272000</v>
      </c>
      <c r="Q200" s="85">
        <f>O200+P200</f>
        <v>272000</v>
      </c>
      <c r="R200" s="8"/>
      <c r="S200" s="85">
        <v>272000</v>
      </c>
      <c r="T200" s="8"/>
      <c r="U200" s="85">
        <v>272000</v>
      </c>
      <c r="V200" s="8"/>
      <c r="W200" s="85">
        <f t="shared" si="58"/>
        <v>272000</v>
      </c>
      <c r="X200" s="8"/>
      <c r="Y200" s="85">
        <f t="shared" si="58"/>
        <v>272000</v>
      </c>
      <c r="Z200" s="8"/>
      <c r="AA200" s="85">
        <f t="shared" si="59"/>
        <v>272000</v>
      </c>
      <c r="AB200" s="85">
        <f>AB201</f>
        <v>238358.2</v>
      </c>
      <c r="AC200" s="8">
        <f t="shared" si="40"/>
        <v>0.8763169117647059</v>
      </c>
    </row>
    <row r="201" spans="1:29" ht="14.25" customHeight="1" hidden="1">
      <c r="A201" s="15"/>
      <c r="B201" s="19"/>
      <c r="C201" s="19"/>
      <c r="D201" s="19"/>
      <c r="E201" s="19"/>
      <c r="F201" s="19"/>
      <c r="G201" s="19" t="s">
        <v>77</v>
      </c>
      <c r="H201" s="19" t="s">
        <v>79</v>
      </c>
      <c r="I201" s="92"/>
      <c r="J201" s="85"/>
      <c r="K201" s="85"/>
      <c r="L201" s="85"/>
      <c r="M201" s="85"/>
      <c r="N201" s="85"/>
      <c r="O201" s="85"/>
      <c r="P201" s="85">
        <v>272000</v>
      </c>
      <c r="Q201" s="85">
        <f>O201+P201</f>
        <v>272000</v>
      </c>
      <c r="R201" s="8"/>
      <c r="S201" s="85">
        <v>272000</v>
      </c>
      <c r="T201" s="8"/>
      <c r="U201" s="85">
        <v>272000</v>
      </c>
      <c r="V201" s="8"/>
      <c r="W201" s="85">
        <f t="shared" si="58"/>
        <v>272000</v>
      </c>
      <c r="X201" s="8"/>
      <c r="Y201" s="85">
        <f t="shared" si="58"/>
        <v>272000</v>
      </c>
      <c r="Z201" s="8"/>
      <c r="AA201" s="85">
        <f t="shared" si="59"/>
        <v>272000</v>
      </c>
      <c r="AB201" s="85">
        <v>238358.2</v>
      </c>
      <c r="AC201" s="8">
        <f t="shared" si="40"/>
        <v>0.8763169117647059</v>
      </c>
    </row>
    <row r="202" spans="1:29" ht="14.25" customHeight="1" hidden="1">
      <c r="A202" s="15" t="s">
        <v>401</v>
      </c>
      <c r="B202" s="19" t="s">
        <v>5</v>
      </c>
      <c r="C202" s="19" t="s">
        <v>17</v>
      </c>
      <c r="D202" s="19" t="s">
        <v>105</v>
      </c>
      <c r="E202" s="19" t="s">
        <v>107</v>
      </c>
      <c r="F202" s="19" t="s">
        <v>324</v>
      </c>
      <c r="G202" s="19" t="s">
        <v>37</v>
      </c>
      <c r="H202" s="19"/>
      <c r="I202" s="92"/>
      <c r="J202" s="85"/>
      <c r="K202" s="85"/>
      <c r="L202" s="85"/>
      <c r="M202" s="85"/>
      <c r="N202" s="85"/>
      <c r="O202" s="85">
        <f>SUM(O203:O204)</f>
        <v>0</v>
      </c>
      <c r="P202" s="85">
        <f>SUM(P203:P204)</f>
        <v>132000</v>
      </c>
      <c r="Q202" s="85">
        <f>SUM(Q203:Q204)</f>
        <v>132000</v>
      </c>
      <c r="R202" s="8"/>
      <c r="S202" s="85">
        <v>132000</v>
      </c>
      <c r="T202" s="8"/>
      <c r="U202" s="85">
        <f>U203+U204</f>
        <v>132000</v>
      </c>
      <c r="V202" s="85">
        <f>V203+V204</f>
        <v>5000</v>
      </c>
      <c r="W202" s="85">
        <f>W203+W204</f>
        <v>137000</v>
      </c>
      <c r="X202" s="8"/>
      <c r="Y202" s="85">
        <f>Y203+Y204</f>
        <v>137000</v>
      </c>
      <c r="Z202" s="8"/>
      <c r="AA202" s="85">
        <f t="shared" si="59"/>
        <v>137000</v>
      </c>
      <c r="AB202" s="85">
        <f>SUM(AB203:AB204)</f>
        <v>69208.04</v>
      </c>
      <c r="AC202" s="8">
        <f t="shared" si="40"/>
        <v>0.5051681751824817</v>
      </c>
    </row>
    <row r="203" spans="1:29" ht="14.25" customHeight="1" hidden="1">
      <c r="A203" s="15" t="s">
        <v>402</v>
      </c>
      <c r="B203" s="19" t="s">
        <v>5</v>
      </c>
      <c r="C203" s="19" t="s">
        <v>17</v>
      </c>
      <c r="D203" s="19" t="s">
        <v>105</v>
      </c>
      <c r="E203" s="19" t="s">
        <v>107</v>
      </c>
      <c r="F203" s="19" t="s">
        <v>324</v>
      </c>
      <c r="G203" s="19" t="s">
        <v>37</v>
      </c>
      <c r="H203" s="19" t="s">
        <v>403</v>
      </c>
      <c r="I203" s="92"/>
      <c r="J203" s="85"/>
      <c r="K203" s="85"/>
      <c r="L203" s="85"/>
      <c r="M203" s="85"/>
      <c r="N203" s="85"/>
      <c r="O203" s="85"/>
      <c r="P203" s="85">
        <v>100000</v>
      </c>
      <c r="Q203" s="85">
        <f>O203+P203</f>
        <v>100000</v>
      </c>
      <c r="R203" s="8"/>
      <c r="S203" s="85">
        <v>100000</v>
      </c>
      <c r="T203" s="8"/>
      <c r="U203" s="85">
        <v>100000</v>
      </c>
      <c r="V203" s="8"/>
      <c r="W203" s="85">
        <f t="shared" si="58"/>
        <v>100000</v>
      </c>
      <c r="X203" s="8"/>
      <c r="Y203" s="85">
        <f t="shared" si="58"/>
        <v>100000</v>
      </c>
      <c r="Z203" s="8"/>
      <c r="AA203" s="85">
        <f t="shared" si="59"/>
        <v>100000</v>
      </c>
      <c r="AB203" s="85">
        <v>46821.49</v>
      </c>
      <c r="AC203" s="8">
        <f t="shared" si="40"/>
        <v>0.4682149</v>
      </c>
    </row>
    <row r="204" spans="1:29" ht="14.25" customHeight="1" hidden="1">
      <c r="A204" s="15"/>
      <c r="B204" s="19"/>
      <c r="C204" s="19"/>
      <c r="D204" s="19"/>
      <c r="E204" s="19"/>
      <c r="F204" s="19"/>
      <c r="G204" s="19" t="s">
        <v>37</v>
      </c>
      <c r="H204" s="19" t="s">
        <v>39</v>
      </c>
      <c r="I204" s="92"/>
      <c r="J204" s="85"/>
      <c r="K204" s="85"/>
      <c r="L204" s="85"/>
      <c r="M204" s="85"/>
      <c r="N204" s="85"/>
      <c r="O204" s="85"/>
      <c r="P204" s="85">
        <v>32000</v>
      </c>
      <c r="Q204" s="85">
        <f>O204+P204</f>
        <v>32000</v>
      </c>
      <c r="R204" s="8"/>
      <c r="S204" s="85">
        <v>32000</v>
      </c>
      <c r="T204" s="8"/>
      <c r="U204" s="85">
        <v>32000</v>
      </c>
      <c r="V204" s="8">
        <v>5000</v>
      </c>
      <c r="W204" s="85">
        <f t="shared" si="58"/>
        <v>37000</v>
      </c>
      <c r="X204" s="8"/>
      <c r="Y204" s="85">
        <f t="shared" si="58"/>
        <v>37000</v>
      </c>
      <c r="Z204" s="8"/>
      <c r="AA204" s="85">
        <f t="shared" si="59"/>
        <v>37000</v>
      </c>
      <c r="AB204" s="85">
        <v>22386.55</v>
      </c>
      <c r="AC204" s="8">
        <f aca="true" t="shared" si="61" ref="AC204:AC268">AB204/AA204</f>
        <v>0.6050418918918918</v>
      </c>
    </row>
    <row r="205" spans="1:29" ht="14.25" customHeight="1">
      <c r="A205" s="13" t="s">
        <v>108</v>
      </c>
      <c r="B205" s="89" t="s">
        <v>5</v>
      </c>
      <c r="C205" s="89" t="s">
        <v>41</v>
      </c>
      <c r="D205" s="89"/>
      <c r="E205" s="89"/>
      <c r="F205" s="89"/>
      <c r="G205" s="89"/>
      <c r="H205" s="89"/>
      <c r="I205" s="96" t="e">
        <f aca="true" t="shared" si="62" ref="I205:T205">I219+I225+I221+I210</f>
        <v>#REF!</v>
      </c>
      <c r="J205" s="96" t="e">
        <f t="shared" si="62"/>
        <v>#REF!</v>
      </c>
      <c r="K205" s="96" t="e">
        <f t="shared" si="62"/>
        <v>#REF!</v>
      </c>
      <c r="L205" s="96" t="e">
        <f t="shared" si="62"/>
        <v>#REF!</v>
      </c>
      <c r="M205" s="96" t="e">
        <f t="shared" si="62"/>
        <v>#REF!</v>
      </c>
      <c r="N205" s="96">
        <f t="shared" si="62"/>
        <v>1196113.12</v>
      </c>
      <c r="O205" s="96">
        <f t="shared" si="62"/>
        <v>11181643.120000001</v>
      </c>
      <c r="P205" s="96">
        <f t="shared" si="62"/>
        <v>7308955.04</v>
      </c>
      <c r="Q205" s="96">
        <f t="shared" si="62"/>
        <v>13690598.16</v>
      </c>
      <c r="R205" s="96">
        <f t="shared" si="62"/>
        <v>4800000</v>
      </c>
      <c r="S205" s="96">
        <f t="shared" si="62"/>
        <v>18490598.16</v>
      </c>
      <c r="T205" s="96">
        <f t="shared" si="62"/>
        <v>0</v>
      </c>
      <c r="U205" s="96">
        <f aca="true" t="shared" si="63" ref="U205:AA205">U219+U225+U221+U210+U206</f>
        <v>19240598.16</v>
      </c>
      <c r="V205" s="96">
        <f t="shared" si="63"/>
        <v>-230000</v>
      </c>
      <c r="W205" s="96">
        <f t="shared" si="63"/>
        <v>19010598.16</v>
      </c>
      <c r="X205" s="96">
        <f t="shared" si="63"/>
        <v>-1720159.1</v>
      </c>
      <c r="Y205" s="96">
        <f t="shared" si="63"/>
        <v>17961063.04</v>
      </c>
      <c r="Z205" s="96">
        <f t="shared" si="63"/>
        <v>-372912.06</v>
      </c>
      <c r="AA205" s="96">
        <f t="shared" si="63"/>
        <v>17588150.98</v>
      </c>
      <c r="AB205" s="96">
        <f>AB219+AB225+AB221+AB210+AB206</f>
        <v>17488606.52</v>
      </c>
      <c r="AC205" s="8">
        <f t="shared" si="61"/>
        <v>0.9943402544068904</v>
      </c>
    </row>
    <row r="206" spans="1:29" ht="14.25" customHeight="1">
      <c r="A206" s="13" t="s">
        <v>176</v>
      </c>
      <c r="B206" s="89" t="s">
        <v>5</v>
      </c>
      <c r="C206" s="89" t="s">
        <v>41</v>
      </c>
      <c r="D206" s="89" t="s">
        <v>139</v>
      </c>
      <c r="E206" s="89"/>
      <c r="F206" s="89"/>
      <c r="G206" s="89"/>
      <c r="H206" s="89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>
        <f>U208+U209</f>
        <v>750000</v>
      </c>
      <c r="V206" s="96">
        <f>V208+V209</f>
        <v>3450000</v>
      </c>
      <c r="W206" s="96">
        <f>W208+W209</f>
        <v>4200000</v>
      </c>
      <c r="X206" s="8"/>
      <c r="Y206" s="96">
        <f>Y208+Y209</f>
        <v>4200000</v>
      </c>
      <c r="Z206" s="96">
        <f>Z208+Z209</f>
        <v>0</v>
      </c>
      <c r="AA206" s="96">
        <f>AA208+AA209</f>
        <v>4200000</v>
      </c>
      <c r="AB206" s="96">
        <f>AB208+AB209</f>
        <v>4200000</v>
      </c>
      <c r="AC206" s="8">
        <f t="shared" si="61"/>
        <v>1</v>
      </c>
    </row>
    <row r="207" spans="1:29" ht="14.25" customHeight="1">
      <c r="A207" s="15" t="s">
        <v>189</v>
      </c>
      <c r="B207" s="19" t="s">
        <v>5</v>
      </c>
      <c r="C207" s="19" t="s">
        <v>41</v>
      </c>
      <c r="D207" s="19" t="s">
        <v>139</v>
      </c>
      <c r="E207" s="19" t="s">
        <v>187</v>
      </c>
      <c r="F207" s="19"/>
      <c r="G207" s="19"/>
      <c r="H207" s="19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8"/>
      <c r="Y207" s="92"/>
      <c r="Z207" s="92"/>
      <c r="AA207" s="92">
        <v>4200000</v>
      </c>
      <c r="AB207" s="92">
        <v>4200000</v>
      </c>
      <c r="AC207" s="8"/>
    </row>
    <row r="208" spans="1:29" ht="14.25" customHeight="1" hidden="1">
      <c r="A208" s="15" t="s">
        <v>404</v>
      </c>
      <c r="B208" s="19" t="s">
        <v>5</v>
      </c>
      <c r="C208" s="19" t="s">
        <v>41</v>
      </c>
      <c r="D208" s="19" t="s">
        <v>139</v>
      </c>
      <c r="E208" s="19" t="s">
        <v>187</v>
      </c>
      <c r="F208" s="19" t="s">
        <v>324</v>
      </c>
      <c r="G208" s="19" t="s">
        <v>77</v>
      </c>
      <c r="H208" s="19" t="s">
        <v>79</v>
      </c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>
        <v>750000</v>
      </c>
      <c r="V208" s="92">
        <v>3250000</v>
      </c>
      <c r="W208" s="92">
        <f>U208+V208</f>
        <v>4000000</v>
      </c>
      <c r="X208" s="8"/>
      <c r="Y208" s="92">
        <f>W208+X208</f>
        <v>4000000</v>
      </c>
      <c r="Z208" s="8"/>
      <c r="AA208" s="85">
        <f>Y208+Z208</f>
        <v>4000000</v>
      </c>
      <c r="AB208" s="85">
        <v>4000000</v>
      </c>
      <c r="AC208" s="8">
        <f t="shared" si="61"/>
        <v>1</v>
      </c>
    </row>
    <row r="209" spans="1:29" ht="14.25" customHeight="1" hidden="1">
      <c r="A209" s="15" t="s">
        <v>405</v>
      </c>
      <c r="B209" s="19" t="s">
        <v>5</v>
      </c>
      <c r="C209" s="19" t="s">
        <v>41</v>
      </c>
      <c r="D209" s="19" t="s">
        <v>139</v>
      </c>
      <c r="E209" s="19" t="s">
        <v>187</v>
      </c>
      <c r="F209" s="19" t="s">
        <v>324</v>
      </c>
      <c r="G209" s="19" t="s">
        <v>28</v>
      </c>
      <c r="H209" s="19" t="s">
        <v>43</v>
      </c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>
        <v>200000</v>
      </c>
      <c r="W209" s="92">
        <f>U209+V209</f>
        <v>200000</v>
      </c>
      <c r="X209" s="8"/>
      <c r="Y209" s="92">
        <f>W209+X209</f>
        <v>200000</v>
      </c>
      <c r="Z209" s="8"/>
      <c r="AA209" s="85">
        <f>Y209+Z209</f>
        <v>200000</v>
      </c>
      <c r="AB209" s="85">
        <v>200000</v>
      </c>
      <c r="AC209" s="8">
        <f t="shared" si="61"/>
        <v>1</v>
      </c>
    </row>
    <row r="210" spans="1:29" ht="14.25" customHeight="1">
      <c r="A210" s="13" t="s">
        <v>406</v>
      </c>
      <c r="B210" s="89" t="s">
        <v>5</v>
      </c>
      <c r="C210" s="89" t="s">
        <v>41</v>
      </c>
      <c r="D210" s="89" t="s">
        <v>105</v>
      </c>
      <c r="E210" s="89"/>
      <c r="F210" s="89"/>
      <c r="G210" s="89"/>
      <c r="H210" s="89"/>
      <c r="I210" s="96">
        <f>I211</f>
        <v>8000000</v>
      </c>
      <c r="J210" s="96">
        <f aca="true" t="shared" si="64" ref="J210:Z211">J211</f>
        <v>1973544.13</v>
      </c>
      <c r="K210" s="96">
        <f t="shared" si="64"/>
        <v>2242455.87</v>
      </c>
      <c r="L210" s="96">
        <f t="shared" si="64"/>
        <v>1240000</v>
      </c>
      <c r="M210" s="96">
        <f t="shared" si="64"/>
        <v>2544000</v>
      </c>
      <c r="N210" s="96">
        <f t="shared" si="64"/>
        <v>1191071.12</v>
      </c>
      <c r="O210" s="96">
        <f t="shared" si="64"/>
        <v>9191071.120000001</v>
      </c>
      <c r="P210" s="96">
        <f t="shared" si="64"/>
        <v>6908955.04</v>
      </c>
      <c r="Q210" s="96">
        <f t="shared" si="64"/>
        <v>11300026.16</v>
      </c>
      <c r="R210" s="96">
        <f t="shared" si="64"/>
        <v>4800000</v>
      </c>
      <c r="S210" s="96">
        <f t="shared" si="64"/>
        <v>16100026.16</v>
      </c>
      <c r="T210" s="8"/>
      <c r="U210" s="96">
        <f t="shared" si="64"/>
        <v>16100026.16</v>
      </c>
      <c r="V210" s="96">
        <f t="shared" si="64"/>
        <v>-4680000</v>
      </c>
      <c r="W210" s="96">
        <f t="shared" si="64"/>
        <v>11420026.16</v>
      </c>
      <c r="X210" s="96">
        <f t="shared" si="64"/>
        <v>-582826.16</v>
      </c>
      <c r="Y210" s="96">
        <f t="shared" si="64"/>
        <v>10729585.98</v>
      </c>
      <c r="Z210" s="96">
        <f t="shared" si="64"/>
        <v>0</v>
      </c>
      <c r="AA210" s="96">
        <f>AA211</f>
        <v>10729585.98</v>
      </c>
      <c r="AB210" s="96">
        <f>AB211</f>
        <v>10729585.98</v>
      </c>
      <c r="AC210" s="8">
        <f t="shared" si="61"/>
        <v>1</v>
      </c>
    </row>
    <row r="211" spans="1:29" ht="14.25" customHeight="1">
      <c r="A211" s="15" t="s">
        <v>124</v>
      </c>
      <c r="B211" s="19" t="s">
        <v>5</v>
      </c>
      <c r="C211" s="19" t="s">
        <v>41</v>
      </c>
      <c r="D211" s="19" t="s">
        <v>105</v>
      </c>
      <c r="E211" s="19" t="s">
        <v>125</v>
      </c>
      <c r="F211" s="89"/>
      <c r="G211" s="89"/>
      <c r="H211" s="89"/>
      <c r="I211" s="96">
        <f>I212</f>
        <v>8000000</v>
      </c>
      <c r="J211" s="96">
        <f t="shared" si="64"/>
        <v>1973544.13</v>
      </c>
      <c r="K211" s="96">
        <f t="shared" si="64"/>
        <v>2242455.87</v>
      </c>
      <c r="L211" s="96">
        <f t="shared" si="64"/>
        <v>1240000</v>
      </c>
      <c r="M211" s="96">
        <f t="shared" si="64"/>
        <v>2544000</v>
      </c>
      <c r="N211" s="96">
        <f t="shared" si="64"/>
        <v>1191071.12</v>
      </c>
      <c r="O211" s="96">
        <f t="shared" si="64"/>
        <v>9191071.120000001</v>
      </c>
      <c r="P211" s="96">
        <f t="shared" si="64"/>
        <v>6908955.04</v>
      </c>
      <c r="Q211" s="96">
        <f t="shared" si="64"/>
        <v>11300026.16</v>
      </c>
      <c r="R211" s="96">
        <f t="shared" si="64"/>
        <v>4800000</v>
      </c>
      <c r="S211" s="96">
        <f t="shared" si="64"/>
        <v>16100026.16</v>
      </c>
      <c r="T211" s="8"/>
      <c r="U211" s="96">
        <f t="shared" si="64"/>
        <v>16100026.16</v>
      </c>
      <c r="V211" s="96">
        <f t="shared" si="64"/>
        <v>-4680000</v>
      </c>
      <c r="W211" s="96">
        <f t="shared" si="64"/>
        <v>11420026.16</v>
      </c>
      <c r="X211" s="96">
        <f t="shared" si="64"/>
        <v>-582826.16</v>
      </c>
      <c r="Y211" s="96">
        <f t="shared" si="64"/>
        <v>10729585.98</v>
      </c>
      <c r="Z211" s="96">
        <f>Z212</f>
        <v>0</v>
      </c>
      <c r="AA211" s="96">
        <f>AA212</f>
        <v>10729585.98</v>
      </c>
      <c r="AB211" s="96">
        <f>AB212</f>
        <v>10729585.98</v>
      </c>
      <c r="AC211" s="8">
        <f t="shared" si="61"/>
        <v>1</v>
      </c>
    </row>
    <row r="212" spans="1:29" ht="14.25" customHeight="1" hidden="1">
      <c r="A212" s="15" t="s">
        <v>407</v>
      </c>
      <c r="B212" s="19" t="s">
        <v>5</v>
      </c>
      <c r="C212" s="19" t="s">
        <v>41</v>
      </c>
      <c r="D212" s="19" t="s">
        <v>105</v>
      </c>
      <c r="E212" s="19" t="s">
        <v>125</v>
      </c>
      <c r="F212" s="19"/>
      <c r="G212" s="19"/>
      <c r="H212" s="19"/>
      <c r="I212" s="92">
        <f aca="true" t="shared" si="65" ref="I212:N212">I214+I216</f>
        <v>8000000</v>
      </c>
      <c r="J212" s="92">
        <f t="shared" si="65"/>
        <v>1973544.13</v>
      </c>
      <c r="K212" s="92">
        <f t="shared" si="65"/>
        <v>2242455.87</v>
      </c>
      <c r="L212" s="92">
        <f t="shared" si="65"/>
        <v>1240000</v>
      </c>
      <c r="M212" s="92">
        <f t="shared" si="65"/>
        <v>2544000</v>
      </c>
      <c r="N212" s="92">
        <f t="shared" si="65"/>
        <v>1191071.12</v>
      </c>
      <c r="O212" s="92">
        <f>O213+O218</f>
        <v>9191071.120000001</v>
      </c>
      <c r="P212" s="92">
        <f>P213+P218</f>
        <v>6908955.04</v>
      </c>
      <c r="Q212" s="92">
        <f>Q213+Q218</f>
        <v>11300026.16</v>
      </c>
      <c r="R212" s="92">
        <f>R213+R218</f>
        <v>4800000</v>
      </c>
      <c r="S212" s="92">
        <f>S213+S218</f>
        <v>16100026.16</v>
      </c>
      <c r="T212" s="8"/>
      <c r="U212" s="92">
        <f aca="true" t="shared" si="66" ref="U212:AA212">U213+U218+U217</f>
        <v>16100026.16</v>
      </c>
      <c r="V212" s="92">
        <f t="shared" si="66"/>
        <v>-4680000</v>
      </c>
      <c r="W212" s="92">
        <f t="shared" si="66"/>
        <v>11420026.16</v>
      </c>
      <c r="X212" s="92">
        <f t="shared" si="66"/>
        <v>-582826.16</v>
      </c>
      <c r="Y212" s="92">
        <f t="shared" si="66"/>
        <v>10729585.98</v>
      </c>
      <c r="Z212" s="92">
        <f t="shared" si="66"/>
        <v>0</v>
      </c>
      <c r="AA212" s="92">
        <f t="shared" si="66"/>
        <v>10729585.98</v>
      </c>
      <c r="AB212" s="92">
        <f>AB213+AB218+AB217</f>
        <v>10729585.98</v>
      </c>
      <c r="AC212" s="8">
        <f t="shared" si="61"/>
        <v>1</v>
      </c>
    </row>
    <row r="213" spans="1:29" ht="14.25" customHeight="1" hidden="1">
      <c r="A213" s="15" t="s">
        <v>53</v>
      </c>
      <c r="B213" s="19" t="s">
        <v>5</v>
      </c>
      <c r="C213" s="19" t="s">
        <v>41</v>
      </c>
      <c r="D213" s="19" t="s">
        <v>105</v>
      </c>
      <c r="E213" s="19" t="s">
        <v>125</v>
      </c>
      <c r="F213" s="19" t="s">
        <v>324</v>
      </c>
      <c r="G213" s="19" t="s">
        <v>54</v>
      </c>
      <c r="H213" s="19"/>
      <c r="I213" s="92"/>
      <c r="J213" s="92"/>
      <c r="K213" s="92"/>
      <c r="L213" s="92"/>
      <c r="M213" s="92"/>
      <c r="N213" s="92"/>
      <c r="O213" s="92">
        <f>SUM(O214:O216)</f>
        <v>9191071.120000001</v>
      </c>
      <c r="P213" s="92">
        <f>SUM(P214:P216)</f>
        <v>4210205.04</v>
      </c>
      <c r="Q213" s="92">
        <f>SUM(Q214:Q216)</f>
        <v>8601276.16</v>
      </c>
      <c r="R213" s="92">
        <f>SUM(R214:R216)</f>
        <v>4800000</v>
      </c>
      <c r="S213" s="92">
        <f>SUM(S214:S216)</f>
        <v>13401276.16</v>
      </c>
      <c r="T213" s="8"/>
      <c r="U213" s="92">
        <f aca="true" t="shared" si="67" ref="U213:AA213">SUM(U214:U216)</f>
        <v>13401276.16</v>
      </c>
      <c r="V213" s="92">
        <f t="shared" si="67"/>
        <v>-4800000</v>
      </c>
      <c r="W213" s="92">
        <f t="shared" si="67"/>
        <v>8601276.16</v>
      </c>
      <c r="X213" s="92">
        <f t="shared" si="67"/>
        <v>-356476.16000000003</v>
      </c>
      <c r="Y213" s="92">
        <f t="shared" si="67"/>
        <v>8129183.98</v>
      </c>
      <c r="Z213" s="92">
        <f t="shared" si="67"/>
        <v>0</v>
      </c>
      <c r="AA213" s="92">
        <f t="shared" si="67"/>
        <v>8129183.98</v>
      </c>
      <c r="AB213" s="85">
        <f>AB214+AB215</f>
        <v>8129183.98</v>
      </c>
      <c r="AC213" s="8">
        <f t="shared" si="61"/>
        <v>1</v>
      </c>
    </row>
    <row r="214" spans="1:29" ht="14.25" customHeight="1" hidden="1">
      <c r="A214" s="15" t="s">
        <v>408</v>
      </c>
      <c r="B214" s="19"/>
      <c r="C214" s="19"/>
      <c r="D214" s="19"/>
      <c r="E214" s="19"/>
      <c r="F214" s="19" t="s">
        <v>324</v>
      </c>
      <c r="G214" s="19" t="s">
        <v>54</v>
      </c>
      <c r="H214" s="19" t="s">
        <v>56</v>
      </c>
      <c r="I214" s="92">
        <v>8000000</v>
      </c>
      <c r="J214" s="8">
        <v>1973544.13</v>
      </c>
      <c r="K214" s="8">
        <v>2242455.87</v>
      </c>
      <c r="L214" s="8">
        <v>1240000</v>
      </c>
      <c r="M214" s="85">
        <v>2544000</v>
      </c>
      <c r="N214" s="8"/>
      <c r="O214" s="85">
        <v>8000000</v>
      </c>
      <c r="P214" s="8"/>
      <c r="Q214" s="85">
        <f>O214+P214</f>
        <v>8000000</v>
      </c>
      <c r="R214" s="8"/>
      <c r="S214" s="85">
        <v>8000000</v>
      </c>
      <c r="T214" s="8"/>
      <c r="U214" s="85">
        <v>8000000</v>
      </c>
      <c r="V214" s="8"/>
      <c r="W214" s="85">
        <f>U214+V214</f>
        <v>8000000</v>
      </c>
      <c r="X214" s="8">
        <v>-233200</v>
      </c>
      <c r="Y214" s="85">
        <v>7651183.98</v>
      </c>
      <c r="Z214" s="8"/>
      <c r="AA214" s="85">
        <f aca="true" t="shared" si="68" ref="AA214:AA224">Y214+Z214</f>
        <v>7651183.98</v>
      </c>
      <c r="AB214" s="85">
        <v>7651183.98</v>
      </c>
      <c r="AC214" s="8">
        <f t="shared" si="61"/>
        <v>1</v>
      </c>
    </row>
    <row r="215" spans="1:29" ht="14.25" customHeight="1" hidden="1">
      <c r="A215" s="15" t="s">
        <v>409</v>
      </c>
      <c r="B215" s="19"/>
      <c r="C215" s="19"/>
      <c r="D215" s="19"/>
      <c r="E215" s="19"/>
      <c r="F215" s="19" t="s">
        <v>340</v>
      </c>
      <c r="G215" s="19" t="s">
        <v>54</v>
      </c>
      <c r="H215" s="19" t="s">
        <v>55</v>
      </c>
      <c r="I215" s="92"/>
      <c r="J215" s="85"/>
      <c r="K215" s="85"/>
      <c r="L215" s="85"/>
      <c r="M215" s="85"/>
      <c r="N215" s="8"/>
      <c r="O215" s="85"/>
      <c r="P215" s="8">
        <v>5401276.16</v>
      </c>
      <c r="Q215" s="85">
        <v>601276.16</v>
      </c>
      <c r="R215" s="8"/>
      <c r="S215" s="85">
        <f>Q215+R215</f>
        <v>601276.16</v>
      </c>
      <c r="T215" s="8"/>
      <c r="U215" s="85">
        <f>S215+T215</f>
        <v>601276.16</v>
      </c>
      <c r="V215" s="8"/>
      <c r="W215" s="85">
        <f>U215+V215</f>
        <v>601276.16</v>
      </c>
      <c r="X215" s="8">
        <v>-123276.16</v>
      </c>
      <c r="Y215" s="85">
        <f>W215+X215</f>
        <v>478000</v>
      </c>
      <c r="Z215" s="8"/>
      <c r="AA215" s="85">
        <f t="shared" si="68"/>
        <v>478000</v>
      </c>
      <c r="AB215" s="85">
        <v>478000</v>
      </c>
      <c r="AC215" s="8">
        <f t="shared" si="61"/>
        <v>1</v>
      </c>
    </row>
    <row r="216" spans="1:29" ht="14.25" customHeight="1" hidden="1">
      <c r="A216" s="15" t="s">
        <v>183</v>
      </c>
      <c r="B216" s="19" t="s">
        <v>5</v>
      </c>
      <c r="C216" s="19" t="s">
        <v>41</v>
      </c>
      <c r="D216" s="19" t="s">
        <v>105</v>
      </c>
      <c r="E216" s="19" t="s">
        <v>239</v>
      </c>
      <c r="F216" s="19" t="s">
        <v>340</v>
      </c>
      <c r="G216" s="19" t="s">
        <v>54</v>
      </c>
      <c r="H216" s="19" t="s">
        <v>55</v>
      </c>
      <c r="I216" s="92"/>
      <c r="J216" s="85"/>
      <c r="K216" s="85"/>
      <c r="L216" s="85"/>
      <c r="M216" s="85"/>
      <c r="N216" s="8">
        <v>1191071.12</v>
      </c>
      <c r="O216" s="85">
        <f>I216+N216</f>
        <v>1191071.12</v>
      </c>
      <c r="P216" s="8">
        <v>-1191071.12</v>
      </c>
      <c r="Q216" s="85"/>
      <c r="R216" s="8">
        <v>4800000</v>
      </c>
      <c r="S216" s="85">
        <f>Q216+R216</f>
        <v>4800000</v>
      </c>
      <c r="T216" s="8"/>
      <c r="U216" s="85">
        <f>S216+T216</f>
        <v>4800000</v>
      </c>
      <c r="V216" s="8">
        <v>-4800000</v>
      </c>
      <c r="W216" s="85">
        <f>U216+V216</f>
        <v>0</v>
      </c>
      <c r="X216" s="8"/>
      <c r="Y216" s="85">
        <f>W216+X216</f>
        <v>0</v>
      </c>
      <c r="Z216" s="8"/>
      <c r="AA216" s="85">
        <f t="shared" si="68"/>
        <v>0</v>
      </c>
      <c r="AB216" s="85"/>
      <c r="AC216" s="8" t="e">
        <f t="shared" si="61"/>
        <v>#DIV/0!</v>
      </c>
    </row>
    <row r="217" spans="1:29" ht="14.25" customHeight="1" hidden="1">
      <c r="A217" s="15" t="s">
        <v>410</v>
      </c>
      <c r="B217" s="19" t="s">
        <v>5</v>
      </c>
      <c r="C217" s="19" t="s">
        <v>41</v>
      </c>
      <c r="D217" s="19" t="s">
        <v>105</v>
      </c>
      <c r="E217" s="19" t="s">
        <v>125</v>
      </c>
      <c r="F217" s="19" t="s">
        <v>324</v>
      </c>
      <c r="G217" s="19" t="s">
        <v>30</v>
      </c>
      <c r="H217" s="19" t="s">
        <v>35</v>
      </c>
      <c r="I217" s="92"/>
      <c r="J217" s="85"/>
      <c r="K217" s="85"/>
      <c r="L217" s="85"/>
      <c r="M217" s="85"/>
      <c r="N217" s="85"/>
      <c r="O217" s="85"/>
      <c r="P217" s="85"/>
      <c r="Q217" s="85"/>
      <c r="R217" s="8"/>
      <c r="S217" s="85"/>
      <c r="T217" s="8"/>
      <c r="U217" s="85"/>
      <c r="V217" s="8">
        <v>50000</v>
      </c>
      <c r="W217" s="85">
        <f>U217+V217</f>
        <v>50000</v>
      </c>
      <c r="X217" s="8"/>
      <c r="Y217" s="85"/>
      <c r="Z217" s="8"/>
      <c r="AA217" s="85">
        <f t="shared" si="68"/>
        <v>0</v>
      </c>
      <c r="AB217" s="85"/>
      <c r="AC217" s="8" t="e">
        <f t="shared" si="61"/>
        <v>#DIV/0!</v>
      </c>
    </row>
    <row r="218" spans="1:29" ht="14.25" customHeight="1" hidden="1">
      <c r="A218" s="15" t="s">
        <v>411</v>
      </c>
      <c r="B218" s="19" t="s">
        <v>5</v>
      </c>
      <c r="C218" s="19" t="s">
        <v>41</v>
      </c>
      <c r="D218" s="19" t="s">
        <v>105</v>
      </c>
      <c r="E218" s="19" t="s">
        <v>125</v>
      </c>
      <c r="F218" s="19" t="s">
        <v>324</v>
      </c>
      <c r="G218" s="19" t="s">
        <v>37</v>
      </c>
      <c r="H218" s="19" t="s">
        <v>39</v>
      </c>
      <c r="I218" s="92"/>
      <c r="J218" s="85"/>
      <c r="K218" s="85"/>
      <c r="L218" s="85"/>
      <c r="M218" s="85"/>
      <c r="N218" s="85"/>
      <c r="O218" s="85"/>
      <c r="P218" s="85">
        <v>2698750</v>
      </c>
      <c r="Q218" s="85">
        <f>O218+P218</f>
        <v>2698750</v>
      </c>
      <c r="R218" s="8"/>
      <c r="S218" s="85">
        <v>2698750</v>
      </c>
      <c r="T218" s="8"/>
      <c r="U218" s="85">
        <v>2698750</v>
      </c>
      <c r="V218" s="8">
        <v>70000</v>
      </c>
      <c r="W218" s="85">
        <f>U218+V218</f>
        <v>2768750</v>
      </c>
      <c r="X218" s="8">
        <v>-226350</v>
      </c>
      <c r="Y218" s="85">
        <v>2600402</v>
      </c>
      <c r="Z218" s="8"/>
      <c r="AA218" s="85">
        <f t="shared" si="68"/>
        <v>2600402</v>
      </c>
      <c r="AB218" s="85">
        <v>2600402</v>
      </c>
      <c r="AC218" s="8">
        <f t="shared" si="61"/>
        <v>1</v>
      </c>
    </row>
    <row r="219" spans="1:29" ht="14.25" customHeight="1">
      <c r="A219" s="13" t="s">
        <v>412</v>
      </c>
      <c r="B219" s="89" t="s">
        <v>5</v>
      </c>
      <c r="C219" s="89" t="s">
        <v>41</v>
      </c>
      <c r="D219" s="89" t="s">
        <v>109</v>
      </c>
      <c r="E219" s="89"/>
      <c r="F219" s="89"/>
      <c r="G219" s="89"/>
      <c r="H219" s="89"/>
      <c r="I219" s="96">
        <f>I220</f>
        <v>100000</v>
      </c>
      <c r="J219" s="96">
        <f aca="true" t="shared" si="69" ref="J219:Q219">J220</f>
        <v>25000</v>
      </c>
      <c r="K219" s="96">
        <f t="shared" si="69"/>
        <v>25000</v>
      </c>
      <c r="L219" s="96">
        <f t="shared" si="69"/>
        <v>25000</v>
      </c>
      <c r="M219" s="96">
        <f t="shared" si="69"/>
        <v>25000</v>
      </c>
      <c r="N219" s="96">
        <f t="shared" si="69"/>
        <v>5042</v>
      </c>
      <c r="O219" s="96">
        <f t="shared" si="69"/>
        <v>105042</v>
      </c>
      <c r="P219" s="96">
        <f t="shared" si="69"/>
        <v>0</v>
      </c>
      <c r="Q219" s="96">
        <f t="shared" si="69"/>
        <v>105042</v>
      </c>
      <c r="R219" s="8"/>
      <c r="S219" s="85">
        <v>105042</v>
      </c>
      <c r="T219" s="8"/>
      <c r="U219" s="84">
        <v>105042</v>
      </c>
      <c r="V219" s="10"/>
      <c r="W219" s="84">
        <v>105042</v>
      </c>
      <c r="X219" s="8"/>
      <c r="Y219" s="84">
        <v>105042</v>
      </c>
      <c r="Z219" s="8"/>
      <c r="AA219" s="84">
        <f t="shared" si="68"/>
        <v>105042</v>
      </c>
      <c r="AB219" s="84">
        <f>AB220</f>
        <v>102838.66</v>
      </c>
      <c r="AC219" s="8">
        <f t="shared" si="61"/>
        <v>0.979024199843872</v>
      </c>
    </row>
    <row r="220" spans="1:29" ht="14.25" customHeight="1">
      <c r="A220" s="15" t="s">
        <v>413</v>
      </c>
      <c r="B220" s="19" t="s">
        <v>5</v>
      </c>
      <c r="C220" s="19" t="s">
        <v>41</v>
      </c>
      <c r="D220" s="19" t="s">
        <v>109</v>
      </c>
      <c r="E220" s="99" t="s">
        <v>110</v>
      </c>
      <c r="F220" s="19" t="s">
        <v>324</v>
      </c>
      <c r="G220" s="19" t="s">
        <v>30</v>
      </c>
      <c r="H220" s="19" t="s">
        <v>35</v>
      </c>
      <c r="I220" s="92">
        <v>100000</v>
      </c>
      <c r="J220" s="8">
        <v>25000</v>
      </c>
      <c r="K220" s="8">
        <v>25000</v>
      </c>
      <c r="L220" s="8">
        <v>25000</v>
      </c>
      <c r="M220" s="85">
        <v>25000</v>
      </c>
      <c r="N220" s="8">
        <v>5042</v>
      </c>
      <c r="O220" s="85">
        <f>I220+N220</f>
        <v>105042</v>
      </c>
      <c r="P220" s="8"/>
      <c r="Q220" s="85">
        <f>O220</f>
        <v>105042</v>
      </c>
      <c r="R220" s="8"/>
      <c r="S220" s="85">
        <v>105042</v>
      </c>
      <c r="T220" s="8"/>
      <c r="U220" s="85">
        <v>105042</v>
      </c>
      <c r="V220" s="8"/>
      <c r="W220" s="85">
        <v>105042</v>
      </c>
      <c r="X220" s="8"/>
      <c r="Y220" s="85">
        <v>105042</v>
      </c>
      <c r="Z220" s="8"/>
      <c r="AA220" s="85">
        <f t="shared" si="68"/>
        <v>105042</v>
      </c>
      <c r="AB220" s="85">
        <v>102838.66</v>
      </c>
      <c r="AC220" s="8">
        <f t="shared" si="61"/>
        <v>0.979024199843872</v>
      </c>
    </row>
    <row r="221" spans="1:29" ht="14.25" customHeight="1" hidden="1">
      <c r="A221" s="13"/>
      <c r="B221" s="89"/>
      <c r="C221" s="89"/>
      <c r="D221" s="89"/>
      <c r="E221" s="114"/>
      <c r="F221" s="89"/>
      <c r="G221" s="89"/>
      <c r="H221" s="89"/>
      <c r="I221" s="96"/>
      <c r="J221" s="104"/>
      <c r="K221" s="104"/>
      <c r="L221" s="104"/>
      <c r="M221" s="104"/>
      <c r="N221" s="8"/>
      <c r="O221" s="84"/>
      <c r="P221" s="84"/>
      <c r="Q221" s="84"/>
      <c r="R221" s="8"/>
      <c r="S221" s="85"/>
      <c r="T221" s="8"/>
      <c r="U221" s="84"/>
      <c r="V221" s="10"/>
      <c r="W221" s="84"/>
      <c r="X221" s="8"/>
      <c r="Y221" s="85"/>
      <c r="Z221" s="8"/>
      <c r="AA221" s="85">
        <f t="shared" si="68"/>
        <v>0</v>
      </c>
      <c r="AB221" s="85"/>
      <c r="AC221" s="8" t="e">
        <f t="shared" si="61"/>
        <v>#DIV/0!</v>
      </c>
    </row>
    <row r="222" spans="1:29" ht="14.25" customHeight="1" hidden="1">
      <c r="A222" s="15"/>
      <c r="B222" s="19"/>
      <c r="C222" s="19"/>
      <c r="D222" s="19"/>
      <c r="E222" s="19"/>
      <c r="F222" s="19"/>
      <c r="G222" s="19"/>
      <c r="H222" s="19"/>
      <c r="I222" s="92"/>
      <c r="J222" s="93"/>
      <c r="K222" s="93"/>
      <c r="L222" s="93"/>
      <c r="M222" s="93"/>
      <c r="N222" s="8"/>
      <c r="O222" s="85"/>
      <c r="P222" s="85"/>
      <c r="Q222" s="85"/>
      <c r="R222" s="8"/>
      <c r="S222" s="85"/>
      <c r="T222" s="8"/>
      <c r="U222" s="85"/>
      <c r="V222" s="8"/>
      <c r="W222" s="85"/>
      <c r="X222" s="8"/>
      <c r="Y222" s="85"/>
      <c r="Z222" s="8"/>
      <c r="AA222" s="85">
        <f t="shared" si="68"/>
        <v>0</v>
      </c>
      <c r="AB222" s="85"/>
      <c r="AC222" s="8" t="e">
        <f t="shared" si="61"/>
        <v>#DIV/0!</v>
      </c>
    </row>
    <row r="223" spans="1:29" ht="14.25" customHeight="1" hidden="1">
      <c r="A223" s="15"/>
      <c r="B223" s="19"/>
      <c r="C223" s="19"/>
      <c r="D223" s="19"/>
      <c r="E223" s="19"/>
      <c r="F223" s="19"/>
      <c r="G223" s="19"/>
      <c r="H223" s="19"/>
      <c r="I223" s="92"/>
      <c r="J223" s="8"/>
      <c r="K223" s="8"/>
      <c r="L223" s="8"/>
      <c r="M223" s="85"/>
      <c r="N223" s="8"/>
      <c r="O223" s="85"/>
      <c r="P223" s="8"/>
      <c r="Q223" s="85"/>
      <c r="R223" s="8"/>
      <c r="S223" s="85"/>
      <c r="T223" s="8"/>
      <c r="U223" s="85"/>
      <c r="V223" s="8"/>
      <c r="W223" s="85"/>
      <c r="X223" s="8"/>
      <c r="Y223" s="85"/>
      <c r="Z223" s="8"/>
      <c r="AA223" s="85">
        <f t="shared" si="68"/>
        <v>0</v>
      </c>
      <c r="AB223" s="85"/>
      <c r="AC223" s="8" t="e">
        <f t="shared" si="61"/>
        <v>#DIV/0!</v>
      </c>
    </row>
    <row r="224" spans="1:29" ht="14.25" customHeight="1" hidden="1">
      <c r="A224" s="15"/>
      <c r="B224" s="19"/>
      <c r="C224" s="19"/>
      <c r="D224" s="19"/>
      <c r="E224" s="19"/>
      <c r="F224" s="19"/>
      <c r="G224" s="19"/>
      <c r="H224" s="19"/>
      <c r="I224" s="92"/>
      <c r="J224" s="85"/>
      <c r="K224" s="85"/>
      <c r="L224" s="85"/>
      <c r="M224" s="85"/>
      <c r="N224" s="8"/>
      <c r="O224" s="85"/>
      <c r="P224" s="85"/>
      <c r="Q224" s="85"/>
      <c r="R224" s="85"/>
      <c r="S224" s="85"/>
      <c r="T224" s="85"/>
      <c r="U224" s="85"/>
      <c r="V224" s="85"/>
      <c r="W224" s="85"/>
      <c r="X224" s="8"/>
      <c r="Y224" s="85"/>
      <c r="Z224" s="8"/>
      <c r="AA224" s="85">
        <f t="shared" si="68"/>
        <v>0</v>
      </c>
      <c r="AB224" s="85"/>
      <c r="AC224" s="8" t="e">
        <f t="shared" si="61"/>
        <v>#DIV/0!</v>
      </c>
    </row>
    <row r="225" spans="1:29" ht="14.25" customHeight="1">
      <c r="A225" s="13" t="s">
        <v>111</v>
      </c>
      <c r="B225" s="89" t="s">
        <v>5</v>
      </c>
      <c r="C225" s="89" t="s">
        <v>41</v>
      </c>
      <c r="D225" s="89" t="s">
        <v>112</v>
      </c>
      <c r="E225" s="89"/>
      <c r="F225" s="89"/>
      <c r="G225" s="89"/>
      <c r="H225" s="89"/>
      <c r="I225" s="96" t="e">
        <f>#REF!+I231+I238</f>
        <v>#REF!</v>
      </c>
      <c r="J225" s="104" t="e">
        <f>#REF!+J231+J238</f>
        <v>#REF!</v>
      </c>
      <c r="K225" s="104" t="e">
        <f>#REF!+K231+K238</f>
        <v>#REF!</v>
      </c>
      <c r="L225" s="104" t="e">
        <f>#REF!+L231+L238</f>
        <v>#REF!</v>
      </c>
      <c r="M225" s="104" t="e">
        <f>#REF!+M231+M238</f>
        <v>#REF!</v>
      </c>
      <c r="N225" s="8"/>
      <c r="O225" s="84">
        <f>O226+O231+O235</f>
        <v>1885530</v>
      </c>
      <c r="P225" s="84">
        <f>P226+P231+P235</f>
        <v>400000</v>
      </c>
      <c r="Q225" s="84">
        <f aca="true" t="shared" si="70" ref="Q225:W225">Q226+Q231+Q235+Q229</f>
        <v>2285530</v>
      </c>
      <c r="R225" s="84">
        <f t="shared" si="70"/>
        <v>0</v>
      </c>
      <c r="S225" s="84">
        <f t="shared" si="70"/>
        <v>2285530</v>
      </c>
      <c r="T225" s="84">
        <f t="shared" si="70"/>
        <v>0</v>
      </c>
      <c r="U225" s="84">
        <f t="shared" si="70"/>
        <v>2285530</v>
      </c>
      <c r="V225" s="84">
        <f t="shared" si="70"/>
        <v>1000000</v>
      </c>
      <c r="W225" s="84">
        <f t="shared" si="70"/>
        <v>3285530</v>
      </c>
      <c r="X225" s="84">
        <f>X226+X231+X235+X229</f>
        <v>-1137332.94</v>
      </c>
      <c r="Y225" s="84">
        <f>Y226+Y231+Y235+Y229+Y241</f>
        <v>2926435.06</v>
      </c>
      <c r="Z225" s="84">
        <f>Z226+Z231+Z235+Z229+Z241</f>
        <v>-372912.06</v>
      </c>
      <c r="AA225" s="84">
        <f>AA226+AA231+AA235+AA229+AA241</f>
        <v>2553523</v>
      </c>
      <c r="AB225" s="84">
        <f>AB226+AB231+AB235+AB229+AB241</f>
        <v>2456181.88</v>
      </c>
      <c r="AC225" s="8">
        <f t="shared" si="61"/>
        <v>0.9618796776061934</v>
      </c>
    </row>
    <row r="226" spans="1:29" ht="14.25" customHeight="1">
      <c r="A226" s="15" t="s">
        <v>113</v>
      </c>
      <c r="B226" s="19" t="s">
        <v>5</v>
      </c>
      <c r="C226" s="19" t="s">
        <v>41</v>
      </c>
      <c r="D226" s="19" t="s">
        <v>112</v>
      </c>
      <c r="E226" s="19" t="s">
        <v>114</v>
      </c>
      <c r="F226" s="19"/>
      <c r="G226" s="19"/>
      <c r="H226" s="19"/>
      <c r="I226" s="92" t="e">
        <f>#REF!</f>
        <v>#REF!</v>
      </c>
      <c r="J226" s="93" t="e">
        <f>#REF!</f>
        <v>#REF!</v>
      </c>
      <c r="K226" s="93" t="e">
        <f>#REF!</f>
        <v>#REF!</v>
      </c>
      <c r="L226" s="93" t="e">
        <f>#REF!</f>
        <v>#REF!</v>
      </c>
      <c r="M226" s="93" t="e">
        <f>#REF!</f>
        <v>#REF!</v>
      </c>
      <c r="N226" s="8"/>
      <c r="O226" s="85">
        <v>705530</v>
      </c>
      <c r="P226" s="8"/>
      <c r="Q226" s="85">
        <v>705530</v>
      </c>
      <c r="R226" s="8"/>
      <c r="S226" s="85">
        <v>705530</v>
      </c>
      <c r="T226" s="8"/>
      <c r="U226" s="85">
        <f aca="true" t="shared" si="71" ref="U226:AA226">U228</f>
        <v>705530</v>
      </c>
      <c r="V226" s="85">
        <f t="shared" si="71"/>
        <v>1000000</v>
      </c>
      <c r="W226" s="85">
        <f t="shared" si="71"/>
        <v>1705530</v>
      </c>
      <c r="X226" s="85">
        <f t="shared" si="71"/>
        <v>-1137332.94</v>
      </c>
      <c r="Y226" s="85">
        <f t="shared" si="71"/>
        <v>510195.06</v>
      </c>
      <c r="Z226" s="85">
        <f t="shared" si="71"/>
        <v>-400254.06</v>
      </c>
      <c r="AA226" s="85">
        <f t="shared" si="71"/>
        <v>109941</v>
      </c>
      <c r="AB226" s="85">
        <f>AB228</f>
        <v>107603</v>
      </c>
      <c r="AC226" s="8">
        <f t="shared" si="61"/>
        <v>0.9787340482622497</v>
      </c>
    </row>
    <row r="227" spans="1:29" ht="14.25" customHeight="1" hidden="1">
      <c r="A227" s="15" t="s">
        <v>11</v>
      </c>
      <c r="B227" s="19" t="s">
        <v>5</v>
      </c>
      <c r="C227" s="19" t="s">
        <v>41</v>
      </c>
      <c r="D227" s="19" t="s">
        <v>112</v>
      </c>
      <c r="E227" s="19" t="s">
        <v>114</v>
      </c>
      <c r="F227" s="19"/>
      <c r="G227" s="19"/>
      <c r="H227" s="19"/>
      <c r="I227" s="92" t="e">
        <f>I228</f>
        <v>#REF!</v>
      </c>
      <c r="J227" s="8"/>
      <c r="K227" s="8"/>
      <c r="L227" s="8"/>
      <c r="M227" s="85"/>
      <c r="N227" s="8"/>
      <c r="O227" s="85">
        <v>705530</v>
      </c>
      <c r="P227" s="8"/>
      <c r="Q227" s="85">
        <v>705530</v>
      </c>
      <c r="R227" s="8"/>
      <c r="S227" s="85">
        <v>705530</v>
      </c>
      <c r="T227" s="8"/>
      <c r="U227" s="85">
        <v>705530</v>
      </c>
      <c r="V227" s="8"/>
      <c r="W227" s="85">
        <v>705530</v>
      </c>
      <c r="X227" s="8"/>
      <c r="Y227" s="85"/>
      <c r="Z227" s="8"/>
      <c r="AA227" s="85">
        <f>Y227+Z227</f>
        <v>0</v>
      </c>
      <c r="AB227" s="85"/>
      <c r="AC227" s="8" t="e">
        <f t="shared" si="61"/>
        <v>#DIV/0!</v>
      </c>
    </row>
    <row r="228" spans="1:29" ht="14.25" customHeight="1" hidden="1">
      <c r="A228" s="15" t="s">
        <v>29</v>
      </c>
      <c r="B228" s="19" t="s">
        <v>5</v>
      </c>
      <c r="C228" s="19" t="s">
        <v>41</v>
      </c>
      <c r="D228" s="19" t="s">
        <v>112</v>
      </c>
      <c r="E228" s="19" t="s">
        <v>114</v>
      </c>
      <c r="F228" s="19" t="s">
        <v>324</v>
      </c>
      <c r="G228" s="19" t="s">
        <v>30</v>
      </c>
      <c r="H228" s="19"/>
      <c r="I228" s="92" t="e">
        <f>#REF!</f>
        <v>#REF!</v>
      </c>
      <c r="J228" s="8"/>
      <c r="K228" s="8"/>
      <c r="L228" s="8"/>
      <c r="M228" s="85"/>
      <c r="N228" s="8"/>
      <c r="O228" s="85">
        <v>705530</v>
      </c>
      <c r="P228" s="8"/>
      <c r="Q228" s="85">
        <v>705530</v>
      </c>
      <c r="R228" s="8"/>
      <c r="S228" s="85">
        <v>705530</v>
      </c>
      <c r="T228" s="8"/>
      <c r="U228" s="85">
        <v>705530</v>
      </c>
      <c r="V228" s="8">
        <v>1000000</v>
      </c>
      <c r="W228" s="85">
        <f>U228+V228</f>
        <v>1705530</v>
      </c>
      <c r="X228" s="8">
        <v>-1137332.94</v>
      </c>
      <c r="Y228" s="85">
        <v>510195.06</v>
      </c>
      <c r="Z228" s="8">
        <v>-400254.06</v>
      </c>
      <c r="AA228" s="85">
        <f>Y228+Z228</f>
        <v>109941</v>
      </c>
      <c r="AB228" s="85">
        <v>107603</v>
      </c>
      <c r="AC228" s="8">
        <f t="shared" si="61"/>
        <v>0.9787340482622497</v>
      </c>
    </row>
    <row r="229" spans="1:29" ht="14.25" customHeight="1" hidden="1">
      <c r="A229" s="105"/>
      <c r="B229" s="89"/>
      <c r="C229" s="89"/>
      <c r="D229" s="89"/>
      <c r="E229" s="89"/>
      <c r="F229" s="89"/>
      <c r="G229" s="89"/>
      <c r="H229" s="89"/>
      <c r="I229" s="106"/>
      <c r="J229" s="108"/>
      <c r="K229" s="108"/>
      <c r="L229" s="108"/>
      <c r="M229" s="108"/>
      <c r="N229" s="107"/>
      <c r="O229" s="84"/>
      <c r="P229" s="84"/>
      <c r="Q229" s="84"/>
      <c r="R229" s="84"/>
      <c r="S229" s="84"/>
      <c r="T229" s="8"/>
      <c r="U229" s="84"/>
      <c r="V229" s="8"/>
      <c r="W229" s="85"/>
      <c r="X229" s="8"/>
      <c r="Y229" s="85"/>
      <c r="Z229" s="8"/>
      <c r="AA229" s="85">
        <f>Y229+Z229</f>
        <v>0</v>
      </c>
      <c r="AB229" s="85"/>
      <c r="AC229" s="8" t="e">
        <f t="shared" si="61"/>
        <v>#DIV/0!</v>
      </c>
    </row>
    <row r="230" spans="1:29" ht="14.25" customHeight="1" hidden="1">
      <c r="A230" s="21"/>
      <c r="B230" s="22"/>
      <c r="C230" s="22"/>
      <c r="D230" s="22"/>
      <c r="E230" s="22"/>
      <c r="F230" s="22"/>
      <c r="G230" s="22"/>
      <c r="H230" s="22"/>
      <c r="I230" s="110"/>
      <c r="J230" s="111"/>
      <c r="K230" s="111"/>
      <c r="L230" s="111"/>
      <c r="M230" s="111"/>
      <c r="N230" s="23"/>
      <c r="O230" s="95"/>
      <c r="P230" s="95"/>
      <c r="Q230" s="95"/>
      <c r="R230" s="11"/>
      <c r="S230" s="103"/>
      <c r="T230" s="8"/>
      <c r="U230" s="103"/>
      <c r="V230" s="8"/>
      <c r="W230" s="85"/>
      <c r="X230" s="8"/>
      <c r="Y230" s="85"/>
      <c r="Z230" s="8"/>
      <c r="AA230" s="85">
        <f>Y230+Z230</f>
        <v>0</v>
      </c>
      <c r="AB230" s="85"/>
      <c r="AC230" s="8" t="e">
        <f t="shared" si="61"/>
        <v>#DIV/0!</v>
      </c>
    </row>
    <row r="231" spans="1:29" ht="14.25" customHeight="1">
      <c r="A231" s="15" t="s">
        <v>414</v>
      </c>
      <c r="B231" s="19" t="s">
        <v>5</v>
      </c>
      <c r="C231" s="19" t="s">
        <v>41</v>
      </c>
      <c r="D231" s="19" t="s">
        <v>112</v>
      </c>
      <c r="E231" s="19" t="s">
        <v>115</v>
      </c>
      <c r="F231" s="19"/>
      <c r="G231" s="19"/>
      <c r="H231" s="19"/>
      <c r="I231" s="92">
        <f>I234</f>
        <v>600000</v>
      </c>
      <c r="J231" s="93">
        <f>J234</f>
        <v>150000</v>
      </c>
      <c r="K231" s="93">
        <f>K234</f>
        <v>150000</v>
      </c>
      <c r="L231" s="93">
        <f>L234</f>
        <v>150000</v>
      </c>
      <c r="M231" s="93">
        <f>M234</f>
        <v>150000</v>
      </c>
      <c r="N231" s="8"/>
      <c r="O231" s="85">
        <f>O234</f>
        <v>600000</v>
      </c>
      <c r="P231" s="85">
        <f>P234</f>
        <v>300000</v>
      </c>
      <c r="Q231" s="85">
        <f>Q234</f>
        <v>900000</v>
      </c>
      <c r="R231" s="8"/>
      <c r="S231" s="85">
        <v>900000</v>
      </c>
      <c r="T231" s="8"/>
      <c r="U231" s="85">
        <f>SUM(U232:U234)</f>
        <v>900000</v>
      </c>
      <c r="V231" s="85">
        <f>SUM(V232:V234)</f>
        <v>0</v>
      </c>
      <c r="W231" s="85">
        <f>SUM(W232:W234)</f>
        <v>900000</v>
      </c>
      <c r="X231" s="8"/>
      <c r="Y231" s="85">
        <f>SUM(Y232:Y234)</f>
        <v>1056240</v>
      </c>
      <c r="Z231" s="85">
        <f>SUM(Z232:Z234)</f>
        <v>27342</v>
      </c>
      <c r="AA231" s="85">
        <f>SUM(AA232:AA234)</f>
        <v>1083582</v>
      </c>
      <c r="AB231" s="85">
        <f>SUM(AB232:AB234)</f>
        <v>1028513.88</v>
      </c>
      <c r="AC231" s="8">
        <f t="shared" si="61"/>
        <v>0.9491795544776491</v>
      </c>
    </row>
    <row r="232" spans="1:29" ht="14.25" customHeight="1" hidden="1">
      <c r="A232" s="15" t="s">
        <v>13</v>
      </c>
      <c r="B232" s="19" t="s">
        <v>5</v>
      </c>
      <c r="C232" s="19" t="s">
        <v>41</v>
      </c>
      <c r="D232" s="19" t="s">
        <v>112</v>
      </c>
      <c r="E232" s="19" t="s">
        <v>115</v>
      </c>
      <c r="F232" s="19" t="s">
        <v>317</v>
      </c>
      <c r="G232" s="19" t="s">
        <v>14</v>
      </c>
      <c r="H232" s="19"/>
      <c r="I232" s="92"/>
      <c r="J232" s="93"/>
      <c r="K232" s="93"/>
      <c r="L232" s="93"/>
      <c r="M232" s="93"/>
      <c r="N232" s="8"/>
      <c r="O232" s="85"/>
      <c r="P232" s="85"/>
      <c r="Q232" s="85"/>
      <c r="R232" s="8"/>
      <c r="S232" s="85"/>
      <c r="T232" s="8"/>
      <c r="U232" s="85"/>
      <c r="V232" s="8">
        <v>171000</v>
      </c>
      <c r="W232" s="85">
        <f>U232+V232</f>
        <v>171000</v>
      </c>
      <c r="X232" s="8"/>
      <c r="Y232" s="85">
        <v>291000</v>
      </c>
      <c r="Z232" s="8">
        <v>21000</v>
      </c>
      <c r="AA232" s="85">
        <f aca="true" t="shared" si="72" ref="AA232:AA240">Y232+Z232</f>
        <v>312000</v>
      </c>
      <c r="AB232" s="85">
        <v>296170.48</v>
      </c>
      <c r="AC232" s="8">
        <f t="shared" si="61"/>
        <v>0.9492643589743589</v>
      </c>
    </row>
    <row r="233" spans="1:29" ht="14.25" customHeight="1" hidden="1">
      <c r="A233" s="15" t="s">
        <v>15</v>
      </c>
      <c r="B233" s="19" t="s">
        <v>5</v>
      </c>
      <c r="C233" s="19" t="s">
        <v>41</v>
      </c>
      <c r="D233" s="19" t="s">
        <v>112</v>
      </c>
      <c r="E233" s="19" t="s">
        <v>115</v>
      </c>
      <c r="F233" s="19" t="s">
        <v>317</v>
      </c>
      <c r="G233" s="19" t="s">
        <v>16</v>
      </c>
      <c r="H233" s="19"/>
      <c r="I233" s="92"/>
      <c r="J233" s="93"/>
      <c r="K233" s="93"/>
      <c r="L233" s="93"/>
      <c r="M233" s="93"/>
      <c r="N233" s="8"/>
      <c r="O233" s="85"/>
      <c r="P233" s="85"/>
      <c r="Q233" s="85"/>
      <c r="R233" s="8"/>
      <c r="S233" s="85"/>
      <c r="T233" s="8"/>
      <c r="U233" s="85"/>
      <c r="V233" s="8">
        <v>74000</v>
      </c>
      <c r="W233" s="85">
        <f>U233+V233</f>
        <v>74000</v>
      </c>
      <c r="X233" s="8"/>
      <c r="Y233" s="85">
        <v>110240</v>
      </c>
      <c r="Z233" s="8">
        <v>6342</v>
      </c>
      <c r="AA233" s="85">
        <f t="shared" si="72"/>
        <v>116582</v>
      </c>
      <c r="AB233" s="85">
        <v>80700.13</v>
      </c>
      <c r="AC233" s="8">
        <f t="shared" si="61"/>
        <v>0.6922177523116777</v>
      </c>
    </row>
    <row r="234" spans="1:29" ht="14.25" customHeight="1" hidden="1">
      <c r="A234" s="15" t="s">
        <v>29</v>
      </c>
      <c r="B234" s="19" t="s">
        <v>5</v>
      </c>
      <c r="C234" s="19" t="s">
        <v>41</v>
      </c>
      <c r="D234" s="19" t="s">
        <v>112</v>
      </c>
      <c r="E234" s="19" t="s">
        <v>115</v>
      </c>
      <c r="F234" s="19" t="s">
        <v>324</v>
      </c>
      <c r="G234" s="19" t="s">
        <v>30</v>
      </c>
      <c r="H234" s="19" t="s">
        <v>35</v>
      </c>
      <c r="I234" s="92">
        <v>600000</v>
      </c>
      <c r="J234" s="8">
        <v>150000</v>
      </c>
      <c r="K234" s="8">
        <v>150000</v>
      </c>
      <c r="L234" s="8">
        <v>150000</v>
      </c>
      <c r="M234" s="85">
        <v>150000</v>
      </c>
      <c r="N234" s="8"/>
      <c r="O234" s="85">
        <v>600000</v>
      </c>
      <c r="P234" s="8">
        <v>300000</v>
      </c>
      <c r="Q234" s="85">
        <f>O234+P234</f>
        <v>900000</v>
      </c>
      <c r="R234" s="8"/>
      <c r="S234" s="85">
        <v>900000</v>
      </c>
      <c r="T234" s="8"/>
      <c r="U234" s="85">
        <v>900000</v>
      </c>
      <c r="V234" s="8">
        <v>-245000</v>
      </c>
      <c r="W234" s="85">
        <f>U234+V234</f>
        <v>655000</v>
      </c>
      <c r="X234" s="8"/>
      <c r="Y234" s="85">
        <f>W234+X234</f>
        <v>655000</v>
      </c>
      <c r="Z234" s="8"/>
      <c r="AA234" s="85">
        <f t="shared" si="72"/>
        <v>655000</v>
      </c>
      <c r="AB234" s="85">
        <v>651643.27</v>
      </c>
      <c r="AC234" s="8">
        <f t="shared" si="61"/>
        <v>0.9948752213740458</v>
      </c>
    </row>
    <row r="235" spans="1:29" ht="14.25" customHeight="1">
      <c r="A235" s="15" t="s">
        <v>415</v>
      </c>
      <c r="B235" s="19" t="s">
        <v>5</v>
      </c>
      <c r="C235" s="19" t="s">
        <v>41</v>
      </c>
      <c r="D235" s="19" t="s">
        <v>112</v>
      </c>
      <c r="E235" s="19" t="s">
        <v>116</v>
      </c>
      <c r="F235" s="19"/>
      <c r="G235" s="19"/>
      <c r="H235" s="19"/>
      <c r="I235" s="92">
        <f>I238</f>
        <v>580000</v>
      </c>
      <c r="J235" s="93">
        <f>J238</f>
        <v>0</v>
      </c>
      <c r="K235" s="93">
        <f>K238</f>
        <v>0</v>
      </c>
      <c r="L235" s="93">
        <f>L238</f>
        <v>0</v>
      </c>
      <c r="M235" s="93">
        <f>M238</f>
        <v>580000</v>
      </c>
      <c r="N235" s="8"/>
      <c r="O235" s="85">
        <f>O238+O236</f>
        <v>580000</v>
      </c>
      <c r="P235" s="85">
        <f>P238+P236</f>
        <v>100000</v>
      </c>
      <c r="Q235" s="85">
        <f>Q238+Q236+Q237+Q239</f>
        <v>680000</v>
      </c>
      <c r="R235" s="85">
        <f>R238+R236+R237+R239</f>
        <v>0</v>
      </c>
      <c r="S235" s="85">
        <f>S238+S236+S237+S239</f>
        <v>680000</v>
      </c>
      <c r="T235" s="85">
        <f>T238+T236+T237+T239</f>
        <v>0</v>
      </c>
      <c r="U235" s="85">
        <f>U238+U236+U237+U239</f>
        <v>680000</v>
      </c>
      <c r="V235" s="8"/>
      <c r="W235" s="85">
        <f>W238+W236+W237+W239+W240</f>
        <v>680000</v>
      </c>
      <c r="X235" s="85">
        <f>X238+X236+X237+X239+X240</f>
        <v>0</v>
      </c>
      <c r="Y235" s="85">
        <f>Y238+Y236+Y237+Y239+Y240</f>
        <v>680000</v>
      </c>
      <c r="Z235" s="8"/>
      <c r="AA235" s="85">
        <f t="shared" si="72"/>
        <v>680000</v>
      </c>
      <c r="AB235" s="85">
        <f>SUM(AB236:AB240)</f>
        <v>640065</v>
      </c>
      <c r="AC235" s="8">
        <f t="shared" si="61"/>
        <v>0.9412720588235294</v>
      </c>
    </row>
    <row r="236" spans="1:29" ht="14.25" customHeight="1" hidden="1">
      <c r="A236" s="15" t="s">
        <v>326</v>
      </c>
      <c r="B236" s="19" t="s">
        <v>5</v>
      </c>
      <c r="C236" s="19" t="s">
        <v>41</v>
      </c>
      <c r="D236" s="19" t="s">
        <v>112</v>
      </c>
      <c r="E236" s="19" t="s">
        <v>116</v>
      </c>
      <c r="F236" s="19" t="s">
        <v>324</v>
      </c>
      <c r="G236" s="19" t="s">
        <v>28</v>
      </c>
      <c r="H236" s="19" t="s">
        <v>57</v>
      </c>
      <c r="I236" s="92"/>
      <c r="J236" s="93"/>
      <c r="K236" s="93"/>
      <c r="L236" s="93"/>
      <c r="M236" s="93"/>
      <c r="N236" s="8"/>
      <c r="O236" s="85"/>
      <c r="P236" s="85">
        <v>50000</v>
      </c>
      <c r="Q236" s="85">
        <f>O236+P236</f>
        <v>50000</v>
      </c>
      <c r="R236" s="8"/>
      <c r="S236" s="85">
        <v>50000</v>
      </c>
      <c r="T236" s="8"/>
      <c r="U236" s="85">
        <v>50000</v>
      </c>
      <c r="V236" s="8"/>
      <c r="W236" s="85">
        <v>50000</v>
      </c>
      <c r="X236" s="8">
        <v>-50000</v>
      </c>
      <c r="Y236" s="85">
        <f>W236+X236</f>
        <v>0</v>
      </c>
      <c r="Z236" s="8"/>
      <c r="AA236" s="85">
        <f t="shared" si="72"/>
        <v>0</v>
      </c>
      <c r="AB236" s="85"/>
      <c r="AC236" s="8" t="e">
        <f t="shared" si="61"/>
        <v>#DIV/0!</v>
      </c>
    </row>
    <row r="237" spans="1:29" ht="14.25" customHeight="1" hidden="1">
      <c r="A237" s="15" t="s">
        <v>416</v>
      </c>
      <c r="B237" s="19" t="s">
        <v>5</v>
      </c>
      <c r="C237" s="19" t="s">
        <v>41</v>
      </c>
      <c r="D237" s="19" t="s">
        <v>112</v>
      </c>
      <c r="E237" s="19" t="s">
        <v>116</v>
      </c>
      <c r="F237" s="19" t="s">
        <v>324</v>
      </c>
      <c r="G237" s="19" t="s">
        <v>30</v>
      </c>
      <c r="H237" s="19" t="s">
        <v>417</v>
      </c>
      <c r="I237" s="92"/>
      <c r="J237" s="93"/>
      <c r="K237" s="93"/>
      <c r="L237" s="93"/>
      <c r="M237" s="93"/>
      <c r="N237" s="8"/>
      <c r="O237" s="85"/>
      <c r="P237" s="85"/>
      <c r="Q237" s="85"/>
      <c r="R237" s="8">
        <v>100000</v>
      </c>
      <c r="S237" s="85">
        <f>Q237+R237</f>
        <v>100000</v>
      </c>
      <c r="T237" s="8"/>
      <c r="U237" s="85">
        <f>S237+T237</f>
        <v>100000</v>
      </c>
      <c r="V237" s="8"/>
      <c r="W237" s="85">
        <f>U237+V237</f>
        <v>100000</v>
      </c>
      <c r="X237" s="8">
        <v>140000</v>
      </c>
      <c r="Y237" s="85">
        <f>W237+X237</f>
        <v>240000</v>
      </c>
      <c r="Z237" s="8"/>
      <c r="AA237" s="85">
        <f t="shared" si="72"/>
        <v>240000</v>
      </c>
      <c r="AB237" s="85">
        <v>240000</v>
      </c>
      <c r="AC237" s="8">
        <f t="shared" si="61"/>
        <v>1</v>
      </c>
    </row>
    <row r="238" spans="1:29" ht="14.25" customHeight="1" hidden="1">
      <c r="A238" s="15" t="s">
        <v>29</v>
      </c>
      <c r="B238" s="19" t="s">
        <v>5</v>
      </c>
      <c r="C238" s="19" t="s">
        <v>41</v>
      </c>
      <c r="D238" s="19" t="s">
        <v>112</v>
      </c>
      <c r="E238" s="19" t="s">
        <v>116</v>
      </c>
      <c r="F238" s="19" t="s">
        <v>324</v>
      </c>
      <c r="G238" s="19" t="s">
        <v>30</v>
      </c>
      <c r="H238" s="19" t="s">
        <v>35</v>
      </c>
      <c r="I238" s="92">
        <v>580000</v>
      </c>
      <c r="J238" s="8"/>
      <c r="K238" s="8"/>
      <c r="L238" s="8"/>
      <c r="M238" s="85">
        <v>580000</v>
      </c>
      <c r="N238" s="8"/>
      <c r="O238" s="85">
        <v>580000</v>
      </c>
      <c r="P238" s="8">
        <v>50000</v>
      </c>
      <c r="Q238" s="85">
        <f>O238+P238</f>
        <v>630000</v>
      </c>
      <c r="R238" s="8">
        <v>-105040</v>
      </c>
      <c r="S238" s="85">
        <v>530000</v>
      </c>
      <c r="T238" s="8">
        <v>-5040</v>
      </c>
      <c r="U238" s="85">
        <f>S238+T238</f>
        <v>524960</v>
      </c>
      <c r="V238" s="8"/>
      <c r="W238" s="85">
        <f>U238+V238</f>
        <v>524960</v>
      </c>
      <c r="X238" s="8">
        <v>-480000</v>
      </c>
      <c r="Y238" s="85">
        <f>W238+X238</f>
        <v>44960</v>
      </c>
      <c r="Z238" s="8"/>
      <c r="AA238" s="85">
        <f t="shared" si="72"/>
        <v>44960</v>
      </c>
      <c r="AB238" s="85">
        <v>5025</v>
      </c>
      <c r="AC238" s="8">
        <f t="shared" si="61"/>
        <v>0.11176601423487545</v>
      </c>
    </row>
    <row r="239" spans="1:29" ht="14.25" customHeight="1" hidden="1">
      <c r="A239" s="15" t="s">
        <v>418</v>
      </c>
      <c r="B239" s="19" t="s">
        <v>5</v>
      </c>
      <c r="C239" s="19" t="s">
        <v>41</v>
      </c>
      <c r="D239" s="19" t="s">
        <v>112</v>
      </c>
      <c r="E239" s="19" t="s">
        <v>116</v>
      </c>
      <c r="F239" s="19" t="s">
        <v>324</v>
      </c>
      <c r="G239" s="19" t="s">
        <v>70</v>
      </c>
      <c r="H239" s="19" t="s">
        <v>73</v>
      </c>
      <c r="I239" s="92"/>
      <c r="J239" s="85"/>
      <c r="K239" s="85"/>
      <c r="L239" s="85"/>
      <c r="M239" s="85"/>
      <c r="N239" s="85"/>
      <c r="O239" s="85"/>
      <c r="P239" s="85"/>
      <c r="Q239" s="85"/>
      <c r="R239" s="85">
        <v>5040</v>
      </c>
      <c r="S239" s="85">
        <v>0</v>
      </c>
      <c r="T239" s="8">
        <v>5040</v>
      </c>
      <c r="U239" s="85">
        <f>S239+T239</f>
        <v>5040</v>
      </c>
      <c r="V239" s="8"/>
      <c r="W239" s="85">
        <f>U239+V239</f>
        <v>5040</v>
      </c>
      <c r="X239" s="8">
        <v>40000</v>
      </c>
      <c r="Y239" s="85">
        <f>W239+X239</f>
        <v>45040</v>
      </c>
      <c r="Z239" s="8"/>
      <c r="AA239" s="85">
        <f t="shared" si="72"/>
        <v>45040</v>
      </c>
      <c r="AB239" s="85">
        <v>45040</v>
      </c>
      <c r="AC239" s="8">
        <f t="shared" si="61"/>
        <v>1</v>
      </c>
    </row>
    <row r="240" spans="1:29" ht="14.25" customHeight="1" hidden="1">
      <c r="A240" s="15" t="s">
        <v>419</v>
      </c>
      <c r="B240" s="19" t="s">
        <v>5</v>
      </c>
      <c r="C240" s="19" t="s">
        <v>41</v>
      </c>
      <c r="D240" s="19" t="s">
        <v>112</v>
      </c>
      <c r="E240" s="19" t="s">
        <v>116</v>
      </c>
      <c r="F240" s="19" t="s">
        <v>324</v>
      </c>
      <c r="G240" s="19" t="s">
        <v>70</v>
      </c>
      <c r="H240" s="19" t="s">
        <v>420</v>
      </c>
      <c r="I240" s="92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>
        <v>350000</v>
      </c>
      <c r="Y240" s="85">
        <f>W240+X240</f>
        <v>350000</v>
      </c>
      <c r="Z240" s="8"/>
      <c r="AA240" s="85">
        <f t="shared" si="72"/>
        <v>350000</v>
      </c>
      <c r="AB240" s="85">
        <v>350000</v>
      </c>
      <c r="AC240" s="8">
        <f t="shared" si="61"/>
        <v>1</v>
      </c>
    </row>
    <row r="241" spans="1:29" ht="33.75" customHeight="1">
      <c r="A241" s="13" t="s">
        <v>294</v>
      </c>
      <c r="B241" s="89" t="s">
        <v>5</v>
      </c>
      <c r="C241" s="89" t="s">
        <v>41</v>
      </c>
      <c r="D241" s="89" t="s">
        <v>112</v>
      </c>
      <c r="E241" s="89"/>
      <c r="F241" s="89"/>
      <c r="G241" s="89"/>
      <c r="H241" s="89"/>
      <c r="I241" s="96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>
        <f>Y242</f>
        <v>680000</v>
      </c>
      <c r="Z241" s="84">
        <f>Z242</f>
        <v>0</v>
      </c>
      <c r="AA241" s="84">
        <f>AA242</f>
        <v>680000</v>
      </c>
      <c r="AB241" s="84">
        <f>AB242</f>
        <v>680000</v>
      </c>
      <c r="AC241" s="8">
        <f t="shared" si="61"/>
        <v>1</v>
      </c>
    </row>
    <row r="242" spans="1:29" ht="14.25" customHeight="1">
      <c r="A242" s="15" t="s">
        <v>551</v>
      </c>
      <c r="B242" s="19" t="s">
        <v>5</v>
      </c>
      <c r="C242" s="19" t="s">
        <v>41</v>
      </c>
      <c r="D242" s="19" t="s">
        <v>112</v>
      </c>
      <c r="E242" s="19" t="s">
        <v>421</v>
      </c>
      <c r="F242" s="19" t="s">
        <v>324</v>
      </c>
      <c r="G242" s="19" t="s">
        <v>70</v>
      </c>
      <c r="H242" s="19" t="s">
        <v>420</v>
      </c>
      <c r="I242" s="92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>
        <v>680000</v>
      </c>
      <c r="Z242" s="85"/>
      <c r="AA242" s="85">
        <f>Y242+Z242</f>
        <v>680000</v>
      </c>
      <c r="AB242" s="85">
        <v>680000</v>
      </c>
      <c r="AC242" s="8">
        <f t="shared" si="61"/>
        <v>1</v>
      </c>
    </row>
    <row r="243" spans="1:29" ht="14.25" customHeight="1">
      <c r="A243" s="13" t="s">
        <v>117</v>
      </c>
      <c r="B243" s="89" t="s">
        <v>5</v>
      </c>
      <c r="C243" s="89" t="s">
        <v>118</v>
      </c>
      <c r="D243" s="89"/>
      <c r="E243" s="89"/>
      <c r="F243" s="89"/>
      <c r="G243" s="89"/>
      <c r="H243" s="89"/>
      <c r="I243" s="96" t="e">
        <f>I261+I244+I250</f>
        <v>#REF!</v>
      </c>
      <c r="J243" s="96" t="e">
        <f aca="true" t="shared" si="73" ref="J243:T243">J261+J244+J250</f>
        <v>#REF!</v>
      </c>
      <c r="K243" s="96" t="e">
        <f t="shared" si="73"/>
        <v>#REF!</v>
      </c>
      <c r="L243" s="96" t="e">
        <f t="shared" si="73"/>
        <v>#REF!</v>
      </c>
      <c r="M243" s="96" t="e">
        <f t="shared" si="73"/>
        <v>#REF!</v>
      </c>
      <c r="N243" s="96" t="e">
        <f t="shared" si="73"/>
        <v>#REF!</v>
      </c>
      <c r="O243" s="96" t="e">
        <f t="shared" si="73"/>
        <v>#REF!</v>
      </c>
      <c r="P243" s="96" t="e">
        <f t="shared" si="73"/>
        <v>#REF!</v>
      </c>
      <c r="Q243" s="96" t="e">
        <f t="shared" si="73"/>
        <v>#REF!</v>
      </c>
      <c r="R243" s="96" t="e">
        <f t="shared" si="73"/>
        <v>#REF!</v>
      </c>
      <c r="S243" s="96" t="e">
        <f t="shared" si="73"/>
        <v>#REF!</v>
      </c>
      <c r="T243" s="96" t="e">
        <f t="shared" si="73"/>
        <v>#REF!</v>
      </c>
      <c r="U243" s="96">
        <f aca="true" t="shared" si="74" ref="U243:AA243">U250+U261</f>
        <v>16849922.1</v>
      </c>
      <c r="V243" s="96">
        <f t="shared" si="74"/>
        <v>1841350</v>
      </c>
      <c r="W243" s="96">
        <f t="shared" si="74"/>
        <v>18691272.1</v>
      </c>
      <c r="X243" s="96">
        <f t="shared" si="74"/>
        <v>-156285.32999999996</v>
      </c>
      <c r="Y243" s="96">
        <f t="shared" si="74"/>
        <v>17120938.52</v>
      </c>
      <c r="Z243" s="96">
        <f t="shared" si="74"/>
        <v>-437142</v>
      </c>
      <c r="AA243" s="96">
        <f t="shared" si="74"/>
        <v>16683796.52</v>
      </c>
      <c r="AB243" s="96">
        <f>AB250+AB261</f>
        <v>14656888.95</v>
      </c>
      <c r="AC243" s="8">
        <f t="shared" si="61"/>
        <v>0.8785104117297158</v>
      </c>
    </row>
    <row r="244" spans="1:29" ht="14.25" customHeight="1" hidden="1">
      <c r="A244" s="13" t="s">
        <v>180</v>
      </c>
      <c r="B244" s="89" t="s">
        <v>5</v>
      </c>
      <c r="C244" s="89" t="s">
        <v>118</v>
      </c>
      <c r="D244" s="89" t="s">
        <v>7</v>
      </c>
      <c r="E244" s="89"/>
      <c r="F244" s="89"/>
      <c r="G244" s="89"/>
      <c r="H244" s="89"/>
      <c r="I244" s="96">
        <f>I246+I249</f>
        <v>0</v>
      </c>
      <c r="J244" s="96">
        <f aca="true" t="shared" si="75" ref="J244:O244">J246+J249</f>
        <v>0</v>
      </c>
      <c r="K244" s="96">
        <f t="shared" si="75"/>
        <v>0</v>
      </c>
      <c r="L244" s="96">
        <f t="shared" si="75"/>
        <v>0</v>
      </c>
      <c r="M244" s="96">
        <f t="shared" si="75"/>
        <v>0</v>
      </c>
      <c r="N244" s="96">
        <f t="shared" si="75"/>
        <v>0</v>
      </c>
      <c r="O244" s="96">
        <f t="shared" si="75"/>
        <v>0</v>
      </c>
      <c r="P244" s="96">
        <f>P246+P249</f>
        <v>0</v>
      </c>
      <c r="Q244" s="96">
        <f>Q246+Q249</f>
        <v>0</v>
      </c>
      <c r="R244" s="8"/>
      <c r="S244" s="85"/>
      <c r="T244" s="8"/>
      <c r="U244" s="85"/>
      <c r="V244" s="85"/>
      <c r="W244" s="85"/>
      <c r="X244" s="85"/>
      <c r="Y244" s="85"/>
      <c r="Z244" s="85"/>
      <c r="AA244" s="85"/>
      <c r="AB244" s="85"/>
      <c r="AC244" s="8" t="e">
        <f t="shared" si="61"/>
        <v>#DIV/0!</v>
      </c>
    </row>
    <row r="245" spans="1:29" ht="14.25" customHeight="1" hidden="1">
      <c r="A245" s="15" t="s">
        <v>122</v>
      </c>
      <c r="B245" s="19" t="s">
        <v>5</v>
      </c>
      <c r="C245" s="19" t="s">
        <v>118</v>
      </c>
      <c r="D245" s="19" t="s">
        <v>7</v>
      </c>
      <c r="E245" s="19" t="s">
        <v>229</v>
      </c>
      <c r="F245" s="19"/>
      <c r="G245" s="19"/>
      <c r="H245" s="19"/>
      <c r="I245" s="92"/>
      <c r="J245" s="92"/>
      <c r="K245" s="92"/>
      <c r="L245" s="92"/>
      <c r="M245" s="92"/>
      <c r="N245" s="92"/>
      <c r="O245" s="92"/>
      <c r="P245" s="92"/>
      <c r="Q245" s="92"/>
      <c r="R245" s="8"/>
      <c r="S245" s="85"/>
      <c r="T245" s="8"/>
      <c r="U245" s="85"/>
      <c r="V245" s="85"/>
      <c r="W245" s="85"/>
      <c r="X245" s="85"/>
      <c r="Y245" s="85"/>
      <c r="Z245" s="85"/>
      <c r="AA245" s="85"/>
      <c r="AB245" s="85"/>
      <c r="AC245" s="8" t="e">
        <f t="shared" si="61"/>
        <v>#DIV/0!</v>
      </c>
    </row>
    <row r="246" spans="1:29" ht="14.25" customHeight="1" hidden="1">
      <c r="A246" s="15" t="s">
        <v>422</v>
      </c>
      <c r="B246" s="19" t="s">
        <v>5</v>
      </c>
      <c r="C246" s="19" t="s">
        <v>118</v>
      </c>
      <c r="D246" s="19" t="s">
        <v>7</v>
      </c>
      <c r="E246" s="19" t="s">
        <v>229</v>
      </c>
      <c r="F246" s="19"/>
      <c r="G246" s="19" t="s">
        <v>123</v>
      </c>
      <c r="H246" s="19"/>
      <c r="I246" s="92"/>
      <c r="J246" s="92"/>
      <c r="K246" s="92"/>
      <c r="L246" s="92"/>
      <c r="M246" s="92"/>
      <c r="N246" s="92"/>
      <c r="O246" s="92"/>
      <c r="P246" s="92"/>
      <c r="Q246" s="92"/>
      <c r="R246" s="8"/>
      <c r="S246" s="85"/>
      <c r="T246" s="8"/>
      <c r="U246" s="85"/>
      <c r="V246" s="85"/>
      <c r="W246" s="85"/>
      <c r="X246" s="85"/>
      <c r="Y246" s="85"/>
      <c r="Z246" s="85"/>
      <c r="AA246" s="85"/>
      <c r="AB246" s="85"/>
      <c r="AC246" s="8" t="e">
        <f t="shared" si="61"/>
        <v>#DIV/0!</v>
      </c>
    </row>
    <row r="247" spans="1:29" ht="14.25" customHeight="1" hidden="1">
      <c r="A247" s="15" t="s">
        <v>423</v>
      </c>
      <c r="B247" s="19" t="s">
        <v>5</v>
      </c>
      <c r="C247" s="19" t="s">
        <v>118</v>
      </c>
      <c r="D247" s="19" t="s">
        <v>7</v>
      </c>
      <c r="E247" s="19" t="s">
        <v>424</v>
      </c>
      <c r="F247" s="19"/>
      <c r="G247" s="19"/>
      <c r="H247" s="19"/>
      <c r="I247" s="92"/>
      <c r="J247" s="92"/>
      <c r="K247" s="92"/>
      <c r="L247" s="92"/>
      <c r="M247" s="92"/>
      <c r="N247" s="92"/>
      <c r="O247" s="92"/>
      <c r="P247" s="92"/>
      <c r="Q247" s="92"/>
      <c r="R247" s="8"/>
      <c r="S247" s="85"/>
      <c r="T247" s="8"/>
      <c r="U247" s="85"/>
      <c r="V247" s="85"/>
      <c r="W247" s="85"/>
      <c r="X247" s="85"/>
      <c r="Y247" s="85"/>
      <c r="Z247" s="85"/>
      <c r="AA247" s="85"/>
      <c r="AB247" s="85"/>
      <c r="AC247" s="8" t="e">
        <f t="shared" si="61"/>
        <v>#DIV/0!</v>
      </c>
    </row>
    <row r="248" spans="1:29" ht="14.25" customHeight="1" hidden="1">
      <c r="A248" s="15" t="s">
        <v>76</v>
      </c>
      <c r="B248" s="19" t="s">
        <v>5</v>
      </c>
      <c r="C248" s="19" t="s">
        <v>118</v>
      </c>
      <c r="D248" s="19" t="s">
        <v>7</v>
      </c>
      <c r="E248" s="19" t="s">
        <v>425</v>
      </c>
      <c r="F248" s="19"/>
      <c r="G248" s="19" t="s">
        <v>77</v>
      </c>
      <c r="H248" s="19"/>
      <c r="I248" s="92"/>
      <c r="J248" s="92"/>
      <c r="K248" s="92"/>
      <c r="L248" s="92"/>
      <c r="M248" s="92"/>
      <c r="N248" s="92"/>
      <c r="O248" s="92"/>
      <c r="P248" s="92"/>
      <c r="Q248" s="92"/>
      <c r="R248" s="8"/>
      <c r="S248" s="85"/>
      <c r="T248" s="8"/>
      <c r="U248" s="85"/>
      <c r="V248" s="85"/>
      <c r="W248" s="85"/>
      <c r="X248" s="85"/>
      <c r="Y248" s="85"/>
      <c r="Z248" s="85"/>
      <c r="AA248" s="85"/>
      <c r="AB248" s="85"/>
      <c r="AC248" s="8" t="e">
        <f t="shared" si="61"/>
        <v>#DIV/0!</v>
      </c>
    </row>
    <row r="249" spans="1:29" ht="14.25" customHeight="1" hidden="1">
      <c r="A249" s="15" t="s">
        <v>426</v>
      </c>
      <c r="B249" s="19"/>
      <c r="C249" s="19"/>
      <c r="D249" s="19"/>
      <c r="E249" s="19"/>
      <c r="F249" s="19"/>
      <c r="G249" s="19" t="s">
        <v>77</v>
      </c>
      <c r="H249" s="19" t="s">
        <v>79</v>
      </c>
      <c r="I249" s="92"/>
      <c r="J249" s="92"/>
      <c r="K249" s="92"/>
      <c r="L249" s="92"/>
      <c r="M249" s="92"/>
      <c r="N249" s="92"/>
      <c r="O249" s="92"/>
      <c r="P249" s="92"/>
      <c r="Q249" s="92"/>
      <c r="R249" s="8"/>
      <c r="S249" s="85"/>
      <c r="T249" s="8"/>
      <c r="U249" s="85"/>
      <c r="V249" s="85"/>
      <c r="W249" s="85"/>
      <c r="X249" s="85"/>
      <c r="Y249" s="85"/>
      <c r="Z249" s="85"/>
      <c r="AA249" s="85"/>
      <c r="AB249" s="85"/>
      <c r="AC249" s="8" t="e">
        <f t="shared" si="61"/>
        <v>#DIV/0!</v>
      </c>
    </row>
    <row r="250" spans="1:29" ht="14.25" customHeight="1">
      <c r="A250" s="13" t="s">
        <v>180</v>
      </c>
      <c r="B250" s="89" t="s">
        <v>5</v>
      </c>
      <c r="C250" s="89" t="s">
        <v>118</v>
      </c>
      <c r="D250" s="89" t="s">
        <v>7</v>
      </c>
      <c r="E250" s="16"/>
      <c r="F250" s="89"/>
      <c r="G250" s="89"/>
      <c r="H250" s="89"/>
      <c r="I250" s="96"/>
      <c r="J250" s="96"/>
      <c r="K250" s="96"/>
      <c r="L250" s="96"/>
      <c r="M250" s="96"/>
      <c r="N250" s="96">
        <f>N252</f>
        <v>200000</v>
      </c>
      <c r="O250" s="96">
        <f>O252</f>
        <v>200000</v>
      </c>
      <c r="P250" s="96">
        <f>P252</f>
        <v>421300</v>
      </c>
      <c r="Q250" s="96">
        <f>Q252+Q256</f>
        <v>621300</v>
      </c>
      <c r="R250" s="96">
        <f>R252+R256</f>
        <v>694630.26</v>
      </c>
      <c r="S250" s="96">
        <f>S252+S256</f>
        <v>1315930.26</v>
      </c>
      <c r="T250" s="8"/>
      <c r="U250" s="96">
        <f>U251+U258+U256</f>
        <v>1315930.26</v>
      </c>
      <c r="V250" s="96">
        <f>V251+V258+V256</f>
        <v>431700</v>
      </c>
      <c r="W250" s="96">
        <f>W251+W258+W256</f>
        <v>1747630.26</v>
      </c>
      <c r="X250" s="96">
        <f>X251+X258+X256</f>
        <v>549368</v>
      </c>
      <c r="Y250" s="96">
        <f>Y251+Y256+Y258</f>
        <v>2718298.26</v>
      </c>
      <c r="Z250" s="96">
        <f>Z251+Z256+Z258</f>
        <v>-75330</v>
      </c>
      <c r="AA250" s="96">
        <f>AA251+AA256+AA258</f>
        <v>2642968.26</v>
      </c>
      <c r="AB250" s="96">
        <f>AB251+AB256+AB258</f>
        <v>2212645.1100000003</v>
      </c>
      <c r="AC250" s="8">
        <f t="shared" si="61"/>
        <v>0.8371818699025922</v>
      </c>
    </row>
    <row r="251" spans="1:29" ht="20.25" customHeight="1">
      <c r="A251" s="15" t="s">
        <v>427</v>
      </c>
      <c r="B251" s="19" t="s">
        <v>5</v>
      </c>
      <c r="C251" s="19" t="s">
        <v>118</v>
      </c>
      <c r="D251" s="19" t="s">
        <v>7</v>
      </c>
      <c r="E251" s="16" t="s">
        <v>229</v>
      </c>
      <c r="F251" s="19"/>
      <c r="G251" s="19"/>
      <c r="H251" s="19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8"/>
      <c r="U251" s="92">
        <f>U252</f>
        <v>621300</v>
      </c>
      <c r="V251" s="92">
        <f>V252</f>
        <v>0</v>
      </c>
      <c r="W251" s="92">
        <f>W252+W253+W255</f>
        <v>621300</v>
      </c>
      <c r="X251" s="92">
        <f>X252+X253+X255</f>
        <v>549368</v>
      </c>
      <c r="Y251" s="92">
        <f>SUM(Y252:Y255)</f>
        <v>1591968</v>
      </c>
      <c r="Z251" s="92">
        <f>SUM(Z252:Z255)</f>
        <v>-75330</v>
      </c>
      <c r="AA251" s="92">
        <f>SUM(AA252:AA255)</f>
        <v>1516638</v>
      </c>
      <c r="AB251" s="92">
        <f>SUM(AB252:AB255)</f>
        <v>1086314.85</v>
      </c>
      <c r="AC251" s="8">
        <f t="shared" si="61"/>
        <v>0.7162650876478105</v>
      </c>
    </row>
    <row r="252" spans="1:29" ht="14.25" customHeight="1" hidden="1">
      <c r="A252" s="15" t="s">
        <v>428</v>
      </c>
      <c r="B252" s="19" t="s">
        <v>5</v>
      </c>
      <c r="C252" s="19" t="s">
        <v>118</v>
      </c>
      <c r="D252" s="19" t="s">
        <v>7</v>
      </c>
      <c r="E252" s="16" t="s">
        <v>229</v>
      </c>
      <c r="F252" s="19" t="s">
        <v>340</v>
      </c>
      <c r="G252" s="19" t="s">
        <v>54</v>
      </c>
      <c r="H252" s="19" t="s">
        <v>55</v>
      </c>
      <c r="I252" s="92"/>
      <c r="J252" s="92"/>
      <c r="K252" s="92"/>
      <c r="L252" s="92"/>
      <c r="M252" s="92"/>
      <c r="N252" s="92">
        <v>200000</v>
      </c>
      <c r="O252" s="92">
        <f>I252+N252</f>
        <v>200000</v>
      </c>
      <c r="P252" s="8">
        <v>421300</v>
      </c>
      <c r="Q252" s="85">
        <f>O252+P252</f>
        <v>621300</v>
      </c>
      <c r="R252" s="8"/>
      <c r="S252" s="85">
        <v>621300</v>
      </c>
      <c r="T252" s="8"/>
      <c r="U252" s="85">
        <v>621300</v>
      </c>
      <c r="V252" s="8"/>
      <c r="W252" s="85">
        <f>U252+V252</f>
        <v>621300</v>
      </c>
      <c r="X252" s="8"/>
      <c r="Y252" s="85">
        <v>591837.2</v>
      </c>
      <c r="Z252" s="8"/>
      <c r="AA252" s="85">
        <f>Y252+Z252</f>
        <v>591837.2</v>
      </c>
      <c r="AB252" s="85">
        <v>174313.85</v>
      </c>
      <c r="AC252" s="8">
        <f t="shared" si="61"/>
        <v>0.2945300667142924</v>
      </c>
    </row>
    <row r="253" spans="1:29" ht="14.25" customHeight="1" hidden="1">
      <c r="A253" s="15" t="s">
        <v>429</v>
      </c>
      <c r="B253" s="19" t="s">
        <v>5</v>
      </c>
      <c r="C253" s="19" t="s">
        <v>118</v>
      </c>
      <c r="D253" s="19" t="s">
        <v>7</v>
      </c>
      <c r="E253" s="16" t="s">
        <v>229</v>
      </c>
      <c r="F253" s="19" t="s">
        <v>324</v>
      </c>
      <c r="G253" s="19" t="s">
        <v>54</v>
      </c>
      <c r="H253" s="19" t="s">
        <v>55</v>
      </c>
      <c r="I253" s="92"/>
      <c r="J253" s="92"/>
      <c r="K253" s="92"/>
      <c r="L253" s="92"/>
      <c r="M253" s="92"/>
      <c r="N253" s="92"/>
      <c r="O253" s="92"/>
      <c r="P253" s="85"/>
      <c r="Q253" s="85"/>
      <c r="R253" s="85"/>
      <c r="S253" s="85"/>
      <c r="T253" s="8"/>
      <c r="U253" s="85"/>
      <c r="V253" s="85"/>
      <c r="W253" s="85"/>
      <c r="X253" s="8">
        <v>399368</v>
      </c>
      <c r="Y253" s="85">
        <v>428830.8</v>
      </c>
      <c r="Z253" s="8"/>
      <c r="AA253" s="85">
        <f aca="true" t="shared" si="76" ref="AA253:AB260">Y253+Z253</f>
        <v>428830.8</v>
      </c>
      <c r="AB253" s="85">
        <v>416031</v>
      </c>
      <c r="AC253" s="8">
        <f t="shared" si="61"/>
        <v>0.9701518640918516</v>
      </c>
    </row>
    <row r="254" spans="1:29" ht="34.5" customHeight="1" hidden="1">
      <c r="A254" s="15" t="s">
        <v>430</v>
      </c>
      <c r="B254" s="19" t="s">
        <v>5</v>
      </c>
      <c r="C254" s="19" t="s">
        <v>118</v>
      </c>
      <c r="D254" s="19" t="s">
        <v>7</v>
      </c>
      <c r="E254" s="16" t="s">
        <v>431</v>
      </c>
      <c r="F254" s="19" t="s">
        <v>324</v>
      </c>
      <c r="G254" s="19" t="s">
        <v>77</v>
      </c>
      <c r="H254" s="19" t="s">
        <v>79</v>
      </c>
      <c r="I254" s="92"/>
      <c r="J254" s="92"/>
      <c r="K254" s="92"/>
      <c r="L254" s="92"/>
      <c r="M254" s="92"/>
      <c r="N254" s="92"/>
      <c r="O254" s="92"/>
      <c r="P254" s="85"/>
      <c r="Q254" s="85"/>
      <c r="R254" s="85"/>
      <c r="S254" s="85"/>
      <c r="T254" s="8"/>
      <c r="U254" s="85"/>
      <c r="V254" s="85"/>
      <c r="W254" s="85"/>
      <c r="X254" s="8"/>
      <c r="Y254" s="85">
        <v>421300</v>
      </c>
      <c r="Z254" s="8"/>
      <c r="AA254" s="85">
        <f>Y254+Z254</f>
        <v>421300</v>
      </c>
      <c r="AB254" s="85">
        <v>421300</v>
      </c>
      <c r="AC254" s="8">
        <f t="shared" si="61"/>
        <v>1</v>
      </c>
    </row>
    <row r="255" spans="1:29" ht="14.25" customHeight="1" hidden="1">
      <c r="A255" s="15" t="s">
        <v>432</v>
      </c>
      <c r="B255" s="19" t="s">
        <v>5</v>
      </c>
      <c r="C255" s="19" t="s">
        <v>118</v>
      </c>
      <c r="D255" s="19" t="s">
        <v>7</v>
      </c>
      <c r="E255" s="16" t="s">
        <v>229</v>
      </c>
      <c r="F255" s="19" t="s">
        <v>324</v>
      </c>
      <c r="G255" s="19" t="s">
        <v>37</v>
      </c>
      <c r="H255" s="19" t="s">
        <v>385</v>
      </c>
      <c r="I255" s="92"/>
      <c r="J255" s="92"/>
      <c r="K255" s="92"/>
      <c r="L255" s="92"/>
      <c r="M255" s="92"/>
      <c r="N255" s="92"/>
      <c r="O255" s="92"/>
      <c r="P255" s="85"/>
      <c r="Q255" s="85"/>
      <c r="R255" s="85"/>
      <c r="S255" s="85"/>
      <c r="T255" s="8"/>
      <c r="U255" s="85"/>
      <c r="V255" s="85"/>
      <c r="W255" s="85"/>
      <c r="X255" s="8">
        <v>150000</v>
      </c>
      <c r="Y255" s="85">
        <v>150000</v>
      </c>
      <c r="Z255" s="8">
        <v>-75330</v>
      </c>
      <c r="AA255" s="85">
        <f t="shared" si="76"/>
        <v>74670</v>
      </c>
      <c r="AB255" s="85">
        <v>74670</v>
      </c>
      <c r="AC255" s="8">
        <f t="shared" si="61"/>
        <v>1</v>
      </c>
    </row>
    <row r="256" spans="1:29" ht="14.25" customHeight="1">
      <c r="A256" s="15" t="s">
        <v>433</v>
      </c>
      <c r="B256" s="19" t="s">
        <v>5</v>
      </c>
      <c r="C256" s="19" t="s">
        <v>118</v>
      </c>
      <c r="D256" s="19" t="s">
        <v>7</v>
      </c>
      <c r="E256" s="16" t="s">
        <v>434</v>
      </c>
      <c r="F256" s="19"/>
      <c r="G256" s="19"/>
      <c r="H256" s="19"/>
      <c r="I256" s="92"/>
      <c r="J256" s="92"/>
      <c r="K256" s="92"/>
      <c r="L256" s="92"/>
      <c r="M256" s="92"/>
      <c r="N256" s="92"/>
      <c r="O256" s="92"/>
      <c r="P256" s="85"/>
      <c r="Q256" s="85">
        <f>Q257</f>
        <v>0</v>
      </c>
      <c r="R256" s="85">
        <f>R257</f>
        <v>694630.26</v>
      </c>
      <c r="S256" s="85">
        <f>S257</f>
        <v>694630.26</v>
      </c>
      <c r="T256" s="8"/>
      <c r="U256" s="85">
        <f>U257</f>
        <v>694630.26</v>
      </c>
      <c r="V256" s="85">
        <f>V257</f>
        <v>0</v>
      </c>
      <c r="W256" s="85">
        <f>W257</f>
        <v>694630.26</v>
      </c>
      <c r="X256" s="8"/>
      <c r="Y256" s="85">
        <f>Y257</f>
        <v>694630.26</v>
      </c>
      <c r="Z256" s="8"/>
      <c r="AA256" s="85">
        <f t="shared" si="76"/>
        <v>694630.26</v>
      </c>
      <c r="AB256" s="85">
        <f>AB257</f>
        <v>694630.26</v>
      </c>
      <c r="AC256" s="8">
        <f t="shared" si="61"/>
        <v>1</v>
      </c>
    </row>
    <row r="257" spans="1:29" ht="14.25" customHeight="1" hidden="1">
      <c r="A257" s="15" t="s">
        <v>435</v>
      </c>
      <c r="B257" s="19" t="s">
        <v>5</v>
      </c>
      <c r="C257" s="19" t="s">
        <v>118</v>
      </c>
      <c r="D257" s="19" t="s">
        <v>7</v>
      </c>
      <c r="E257" s="16" t="s">
        <v>434</v>
      </c>
      <c r="F257" s="19" t="s">
        <v>340</v>
      </c>
      <c r="G257" s="19" t="s">
        <v>54</v>
      </c>
      <c r="H257" s="19" t="s">
        <v>55</v>
      </c>
      <c r="I257" s="92"/>
      <c r="J257" s="92"/>
      <c r="K257" s="92"/>
      <c r="L257" s="92"/>
      <c r="M257" s="92"/>
      <c r="N257" s="92"/>
      <c r="O257" s="92"/>
      <c r="P257" s="85"/>
      <c r="Q257" s="85"/>
      <c r="R257" s="85">
        <v>694630.26</v>
      </c>
      <c r="S257" s="85">
        <f>Q257+R257</f>
        <v>694630.26</v>
      </c>
      <c r="T257" s="8"/>
      <c r="U257" s="85">
        <f>S257+T257</f>
        <v>694630.26</v>
      </c>
      <c r="V257" s="8"/>
      <c r="W257" s="85">
        <f>U257+V257</f>
        <v>694630.26</v>
      </c>
      <c r="X257" s="8"/>
      <c r="Y257" s="85">
        <f>W257+X257</f>
        <v>694630.26</v>
      </c>
      <c r="Z257" s="8"/>
      <c r="AA257" s="85">
        <f t="shared" si="76"/>
        <v>694630.26</v>
      </c>
      <c r="AB257" s="85">
        <v>694630.26</v>
      </c>
      <c r="AC257" s="8">
        <f t="shared" si="61"/>
        <v>1</v>
      </c>
    </row>
    <row r="258" spans="1:29" ht="32.25" customHeight="1">
      <c r="A258" s="15" t="s">
        <v>292</v>
      </c>
      <c r="B258" s="19" t="s">
        <v>5</v>
      </c>
      <c r="C258" s="19" t="s">
        <v>118</v>
      </c>
      <c r="D258" s="19" t="s">
        <v>7</v>
      </c>
      <c r="E258" s="16" t="s">
        <v>436</v>
      </c>
      <c r="F258" s="19"/>
      <c r="G258" s="19"/>
      <c r="H258" s="19"/>
      <c r="I258" s="92"/>
      <c r="J258" s="92"/>
      <c r="K258" s="92"/>
      <c r="L258" s="92"/>
      <c r="M258" s="92"/>
      <c r="N258" s="92"/>
      <c r="O258" s="92"/>
      <c r="P258" s="85"/>
      <c r="Q258" s="85"/>
      <c r="R258" s="85"/>
      <c r="S258" s="85"/>
      <c r="T258" s="85"/>
      <c r="U258" s="85">
        <f>U259+U260</f>
        <v>0</v>
      </c>
      <c r="V258" s="85">
        <f>V259+V260</f>
        <v>431700</v>
      </c>
      <c r="W258" s="85">
        <f>W259+W260</f>
        <v>431700</v>
      </c>
      <c r="X258" s="8"/>
      <c r="Y258" s="85">
        <f>Y259+Y260</f>
        <v>431700</v>
      </c>
      <c r="Z258" s="8"/>
      <c r="AA258" s="85">
        <f t="shared" si="76"/>
        <v>431700</v>
      </c>
      <c r="AB258" s="85">
        <f t="shared" si="76"/>
        <v>431700</v>
      </c>
      <c r="AC258" s="8">
        <f t="shared" si="61"/>
        <v>1</v>
      </c>
    </row>
    <row r="259" spans="1:29" ht="14.25" customHeight="1" hidden="1">
      <c r="A259" s="15" t="s">
        <v>437</v>
      </c>
      <c r="B259" s="19" t="s">
        <v>5</v>
      </c>
      <c r="C259" s="19" t="s">
        <v>118</v>
      </c>
      <c r="D259" s="19" t="s">
        <v>7</v>
      </c>
      <c r="E259" s="16" t="s">
        <v>436</v>
      </c>
      <c r="F259" s="19" t="s">
        <v>324</v>
      </c>
      <c r="G259" s="19" t="s">
        <v>30</v>
      </c>
      <c r="H259" s="19" t="s">
        <v>188</v>
      </c>
      <c r="I259" s="92"/>
      <c r="J259" s="92"/>
      <c r="K259" s="92"/>
      <c r="L259" s="92"/>
      <c r="M259" s="92"/>
      <c r="N259" s="92"/>
      <c r="O259" s="92"/>
      <c r="P259" s="85"/>
      <c r="Q259" s="85"/>
      <c r="R259" s="85"/>
      <c r="S259" s="85"/>
      <c r="T259" s="85"/>
      <c r="U259" s="85"/>
      <c r="V259" s="8">
        <v>392000</v>
      </c>
      <c r="W259" s="85">
        <f>U259+V259</f>
        <v>392000</v>
      </c>
      <c r="X259" s="8"/>
      <c r="Y259" s="85">
        <f>W259+X259</f>
        <v>392000</v>
      </c>
      <c r="Z259" s="8"/>
      <c r="AA259" s="85">
        <f t="shared" si="76"/>
        <v>392000</v>
      </c>
      <c r="AB259" s="85">
        <v>392000</v>
      </c>
      <c r="AC259" s="8">
        <f t="shared" si="61"/>
        <v>1</v>
      </c>
    </row>
    <row r="260" spans="1:29" ht="14.25" customHeight="1" hidden="1">
      <c r="A260" s="15" t="s">
        <v>438</v>
      </c>
      <c r="B260" s="19" t="s">
        <v>439</v>
      </c>
      <c r="C260" s="19" t="s">
        <v>118</v>
      </c>
      <c r="D260" s="19" t="s">
        <v>7</v>
      </c>
      <c r="E260" s="16" t="s">
        <v>436</v>
      </c>
      <c r="F260" s="19" t="s">
        <v>324</v>
      </c>
      <c r="G260" s="19" t="s">
        <v>77</v>
      </c>
      <c r="H260" s="19" t="s">
        <v>440</v>
      </c>
      <c r="I260" s="92"/>
      <c r="J260" s="92"/>
      <c r="K260" s="92"/>
      <c r="L260" s="92"/>
      <c r="M260" s="92"/>
      <c r="N260" s="92"/>
      <c r="O260" s="92"/>
      <c r="P260" s="85"/>
      <c r="Q260" s="85"/>
      <c r="R260" s="85"/>
      <c r="S260" s="85"/>
      <c r="T260" s="85"/>
      <c r="U260" s="85"/>
      <c r="V260" s="8">
        <v>39700</v>
      </c>
      <c r="W260" s="85">
        <f>U260+V260</f>
        <v>39700</v>
      </c>
      <c r="X260" s="8"/>
      <c r="Y260" s="85">
        <f>W260+X260</f>
        <v>39700</v>
      </c>
      <c r="Z260" s="8"/>
      <c r="AA260" s="85">
        <f t="shared" si="76"/>
        <v>39700</v>
      </c>
      <c r="AB260" s="85">
        <v>39700</v>
      </c>
      <c r="AC260" s="8">
        <f t="shared" si="61"/>
        <v>1</v>
      </c>
    </row>
    <row r="261" spans="1:29" ht="14.25" customHeight="1">
      <c r="A261" s="13" t="s">
        <v>441</v>
      </c>
      <c r="B261" s="89" t="s">
        <v>5</v>
      </c>
      <c r="C261" s="89" t="s">
        <v>118</v>
      </c>
      <c r="D261" s="89" t="s">
        <v>17</v>
      </c>
      <c r="E261" s="89"/>
      <c r="F261" s="89"/>
      <c r="G261" s="89"/>
      <c r="H261" s="89"/>
      <c r="I261" s="96" t="e">
        <f aca="true" t="shared" si="77" ref="I261:P261">I262+I269+I276</f>
        <v>#REF!</v>
      </c>
      <c r="J261" s="96" t="e">
        <f t="shared" si="77"/>
        <v>#REF!</v>
      </c>
      <c r="K261" s="96" t="e">
        <f t="shared" si="77"/>
        <v>#REF!</v>
      </c>
      <c r="L261" s="96" t="e">
        <f t="shared" si="77"/>
        <v>#REF!</v>
      </c>
      <c r="M261" s="96" t="e">
        <f t="shared" si="77"/>
        <v>#REF!</v>
      </c>
      <c r="N261" s="96" t="e">
        <f t="shared" si="77"/>
        <v>#REF!</v>
      </c>
      <c r="O261" s="96" t="e">
        <f t="shared" si="77"/>
        <v>#REF!</v>
      </c>
      <c r="P261" s="96" t="e">
        <f t="shared" si="77"/>
        <v>#REF!</v>
      </c>
      <c r="Q261" s="96" t="e">
        <f aca="true" t="shared" si="78" ref="Q261:W261">Q262+Q269+Q276+Q296</f>
        <v>#REF!</v>
      </c>
      <c r="R261" s="96" t="e">
        <f t="shared" si="78"/>
        <v>#REF!</v>
      </c>
      <c r="S261" s="96" t="e">
        <f t="shared" si="78"/>
        <v>#REF!</v>
      </c>
      <c r="T261" s="96" t="e">
        <f t="shared" si="78"/>
        <v>#REF!</v>
      </c>
      <c r="U261" s="96">
        <f t="shared" si="78"/>
        <v>15533991.84</v>
      </c>
      <c r="V261" s="96">
        <f t="shared" si="78"/>
        <v>1409650</v>
      </c>
      <c r="W261" s="96">
        <f t="shared" si="78"/>
        <v>16943641.84</v>
      </c>
      <c r="X261" s="96">
        <f>X262+X269+X276+X296</f>
        <v>-705653.33</v>
      </c>
      <c r="Y261" s="96">
        <f>Y262+Y269+Y276+Y296</f>
        <v>14402640.26</v>
      </c>
      <c r="Z261" s="96">
        <f>Z262+Z269+Z276+Z296</f>
        <v>-361812</v>
      </c>
      <c r="AA261" s="96">
        <f>AA262+AA269+AA276+AA296</f>
        <v>14040828.26</v>
      </c>
      <c r="AB261" s="96">
        <f>AB262+AB269+AB276+AB296</f>
        <v>12444243.84</v>
      </c>
      <c r="AC261" s="8">
        <f t="shared" si="61"/>
        <v>0.8862898690564854</v>
      </c>
    </row>
    <row r="262" spans="1:29" ht="14.25" customHeight="1">
      <c r="A262" s="15" t="s">
        <v>119</v>
      </c>
      <c r="B262" s="19" t="s">
        <v>5</v>
      </c>
      <c r="C262" s="19" t="s">
        <v>118</v>
      </c>
      <c r="D262" s="19" t="s">
        <v>17</v>
      </c>
      <c r="E262" s="19" t="s">
        <v>120</v>
      </c>
      <c r="F262" s="19"/>
      <c r="G262" s="19"/>
      <c r="H262" s="19"/>
      <c r="I262" s="92">
        <f aca="true" t="shared" si="79" ref="I262:N262">I265+I263</f>
        <v>5150390.65</v>
      </c>
      <c r="J262" s="92">
        <f t="shared" si="79"/>
        <v>937055.58</v>
      </c>
      <c r="K262" s="92">
        <f t="shared" si="79"/>
        <v>1522964.8699999999</v>
      </c>
      <c r="L262" s="92">
        <f t="shared" si="79"/>
        <v>1179216.21</v>
      </c>
      <c r="M262" s="92">
        <f t="shared" si="79"/>
        <v>1511153.9900000002</v>
      </c>
      <c r="N262" s="92">
        <f t="shared" si="79"/>
        <v>153431.19</v>
      </c>
      <c r="O262" s="92">
        <f>SUM(O263:O268)</f>
        <v>5303821.84</v>
      </c>
      <c r="P262" s="92">
        <f>SUM(P263:P268)</f>
        <v>351100</v>
      </c>
      <c r="Q262" s="92">
        <f>SUM(Q263:Q268)</f>
        <v>5654921.84</v>
      </c>
      <c r="R262" s="8"/>
      <c r="S262" s="85">
        <v>5654921.84</v>
      </c>
      <c r="T262" s="8"/>
      <c r="U262" s="85">
        <v>5654921.84</v>
      </c>
      <c r="V262" s="8"/>
      <c r="W262" s="85">
        <f aca="true" t="shared" si="80" ref="W262:AB262">SUM(W263:W268)</f>
        <v>5654921.84</v>
      </c>
      <c r="X262" s="85">
        <f t="shared" si="80"/>
        <v>636095</v>
      </c>
      <c r="Y262" s="85">
        <f t="shared" si="80"/>
        <v>4011136.5999999996</v>
      </c>
      <c r="Z262" s="85">
        <f t="shared" si="80"/>
        <v>21188</v>
      </c>
      <c r="AA262" s="85">
        <f t="shared" si="80"/>
        <v>4032324.5999999996</v>
      </c>
      <c r="AB262" s="85">
        <f t="shared" si="80"/>
        <v>3042233.17</v>
      </c>
      <c r="AC262" s="8">
        <f t="shared" si="61"/>
        <v>0.7544613769437114</v>
      </c>
    </row>
    <row r="263" spans="1:29" ht="14.25" customHeight="1" hidden="1">
      <c r="A263" s="12" t="s">
        <v>442</v>
      </c>
      <c r="B263" s="22" t="s">
        <v>5</v>
      </c>
      <c r="C263" s="22" t="s">
        <v>118</v>
      </c>
      <c r="D263" s="22" t="s">
        <v>17</v>
      </c>
      <c r="E263" s="22" t="s">
        <v>120</v>
      </c>
      <c r="F263" s="22" t="s">
        <v>324</v>
      </c>
      <c r="G263" s="22" t="s">
        <v>45</v>
      </c>
      <c r="H263" s="22" t="s">
        <v>48</v>
      </c>
      <c r="I263" s="97">
        <v>1230347.15</v>
      </c>
      <c r="J263" s="8">
        <v>283715</v>
      </c>
      <c r="K263" s="8">
        <v>216283.7</v>
      </c>
      <c r="L263" s="8">
        <v>189024.64</v>
      </c>
      <c r="M263" s="85">
        <v>541323.81</v>
      </c>
      <c r="N263" s="8">
        <v>153431.19</v>
      </c>
      <c r="O263" s="85">
        <f>I263+N263</f>
        <v>1383778.3399999999</v>
      </c>
      <c r="P263" s="8">
        <v>100000</v>
      </c>
      <c r="Q263" s="85">
        <f>O263+P263</f>
        <v>1483778.3399999999</v>
      </c>
      <c r="R263" s="8"/>
      <c r="S263" s="85">
        <v>1483778.3399999999</v>
      </c>
      <c r="T263" s="8"/>
      <c r="U263" s="85">
        <v>1483778.3399999999</v>
      </c>
      <c r="V263" s="8"/>
      <c r="W263" s="85">
        <v>1483778.3399999999</v>
      </c>
      <c r="X263" s="8"/>
      <c r="Y263" s="85">
        <f>W263+X263</f>
        <v>1483778.3399999999</v>
      </c>
      <c r="Z263" s="8"/>
      <c r="AA263" s="85">
        <f aca="true" t="shared" si="81" ref="AA263:AA268">Y263+Z263</f>
        <v>1483778.3399999999</v>
      </c>
      <c r="AB263" s="85">
        <v>1433983.22</v>
      </c>
      <c r="AC263" s="8">
        <f t="shared" si="61"/>
        <v>0.9664403242333354</v>
      </c>
    </row>
    <row r="264" spans="1:29" ht="14.25" customHeight="1" hidden="1">
      <c r="A264" s="12" t="s">
        <v>443</v>
      </c>
      <c r="B264" s="22" t="s">
        <v>5</v>
      </c>
      <c r="C264" s="22" t="s">
        <v>118</v>
      </c>
      <c r="D264" s="22" t="s">
        <v>17</v>
      </c>
      <c r="E264" s="22" t="s">
        <v>444</v>
      </c>
      <c r="F264" s="22" t="s">
        <v>324</v>
      </c>
      <c r="G264" s="22" t="s">
        <v>54</v>
      </c>
      <c r="H264" s="22" t="s">
        <v>55</v>
      </c>
      <c r="I264" s="97"/>
      <c r="J264" s="8"/>
      <c r="K264" s="8"/>
      <c r="L264" s="8"/>
      <c r="M264" s="85"/>
      <c r="N264" s="8"/>
      <c r="O264" s="85"/>
      <c r="P264" s="8"/>
      <c r="Q264" s="85"/>
      <c r="R264" s="8"/>
      <c r="S264" s="85"/>
      <c r="T264" s="8"/>
      <c r="U264" s="85"/>
      <c r="V264" s="8">
        <v>100000</v>
      </c>
      <c r="W264" s="85">
        <v>100000</v>
      </c>
      <c r="X264" s="8">
        <v>-100000</v>
      </c>
      <c r="Y264" s="85">
        <f>W264+X264</f>
        <v>0</v>
      </c>
      <c r="Z264" s="8"/>
      <c r="AA264" s="85">
        <f t="shared" si="81"/>
        <v>0</v>
      </c>
      <c r="AB264" s="85"/>
      <c r="AC264" s="8" t="e">
        <f t="shared" si="61"/>
        <v>#DIV/0!</v>
      </c>
    </row>
    <row r="265" spans="1:29" ht="14.25" customHeight="1" hidden="1">
      <c r="A265" s="12" t="s">
        <v>445</v>
      </c>
      <c r="B265" s="22" t="s">
        <v>5</v>
      </c>
      <c r="C265" s="22" t="s">
        <v>118</v>
      </c>
      <c r="D265" s="22" t="s">
        <v>17</v>
      </c>
      <c r="E265" s="22" t="s">
        <v>120</v>
      </c>
      <c r="F265" s="22" t="s">
        <v>324</v>
      </c>
      <c r="G265" s="22" t="s">
        <v>54</v>
      </c>
      <c r="H265" s="22" t="s">
        <v>57</v>
      </c>
      <c r="I265" s="115">
        <v>3920043.5</v>
      </c>
      <c r="J265" s="8">
        <v>653340.58</v>
      </c>
      <c r="K265" s="8">
        <v>1306681.17</v>
      </c>
      <c r="L265" s="8">
        <v>990191.57</v>
      </c>
      <c r="M265" s="85">
        <v>969830.18</v>
      </c>
      <c r="N265" s="8"/>
      <c r="O265" s="85">
        <v>3920043.5</v>
      </c>
      <c r="P265" s="8"/>
      <c r="Q265" s="85">
        <v>3920043.5</v>
      </c>
      <c r="R265" s="8"/>
      <c r="S265" s="85">
        <v>3920043.5</v>
      </c>
      <c r="T265" s="8"/>
      <c r="U265" s="85">
        <v>3920043.5</v>
      </c>
      <c r="V265" s="8"/>
      <c r="W265" s="85">
        <f>U265+V265</f>
        <v>3920043.5</v>
      </c>
      <c r="X265" s="8">
        <v>600000</v>
      </c>
      <c r="Y265" s="85">
        <v>2240163.26</v>
      </c>
      <c r="Z265" s="8"/>
      <c r="AA265" s="85">
        <f t="shared" si="81"/>
        <v>2240163.26</v>
      </c>
      <c r="AB265" s="85">
        <v>1608249.95</v>
      </c>
      <c r="AC265" s="8">
        <f t="shared" si="61"/>
        <v>0.7179164031107269</v>
      </c>
    </row>
    <row r="266" spans="1:29" ht="14.25" customHeight="1" hidden="1">
      <c r="A266" s="15" t="s">
        <v>122</v>
      </c>
      <c r="B266" s="19" t="s">
        <v>5</v>
      </c>
      <c r="C266" s="19" t="s">
        <v>118</v>
      </c>
      <c r="D266" s="19" t="s">
        <v>17</v>
      </c>
      <c r="E266" s="19" t="s">
        <v>120</v>
      </c>
      <c r="F266" s="19"/>
      <c r="G266" s="19" t="s">
        <v>123</v>
      </c>
      <c r="H266" s="19"/>
      <c r="I266" s="92"/>
      <c r="J266" s="8"/>
      <c r="K266" s="8"/>
      <c r="L266" s="8"/>
      <c r="M266" s="85"/>
      <c r="N266" s="8"/>
      <c r="O266" s="85"/>
      <c r="P266" s="8"/>
      <c r="Q266" s="85"/>
      <c r="R266" s="8"/>
      <c r="S266" s="85"/>
      <c r="T266" s="8"/>
      <c r="U266" s="85"/>
      <c r="V266" s="8"/>
      <c r="W266" s="85">
        <f>U266+V266</f>
        <v>0</v>
      </c>
      <c r="X266" s="8"/>
      <c r="Y266" s="85">
        <f>W266+X266</f>
        <v>0</v>
      </c>
      <c r="Z266" s="8"/>
      <c r="AA266" s="85">
        <f t="shared" si="81"/>
        <v>0</v>
      </c>
      <c r="AB266" s="85"/>
      <c r="AC266" s="8" t="e">
        <f t="shared" si="61"/>
        <v>#DIV/0!</v>
      </c>
    </row>
    <row r="267" spans="1:29" ht="14.25" customHeight="1" hidden="1">
      <c r="A267" s="15"/>
      <c r="B267" s="19" t="s">
        <v>5</v>
      </c>
      <c r="C267" s="19" t="s">
        <v>118</v>
      </c>
      <c r="D267" s="19" t="s">
        <v>17</v>
      </c>
      <c r="E267" s="19" t="s">
        <v>120</v>
      </c>
      <c r="F267" s="19"/>
      <c r="G267" s="19" t="s">
        <v>123</v>
      </c>
      <c r="H267" s="19"/>
      <c r="I267" s="92"/>
      <c r="J267" s="8"/>
      <c r="K267" s="8"/>
      <c r="L267" s="8"/>
      <c r="M267" s="85"/>
      <c r="N267" s="8"/>
      <c r="O267" s="85"/>
      <c r="P267" s="8"/>
      <c r="Q267" s="85"/>
      <c r="R267" s="8"/>
      <c r="S267" s="85"/>
      <c r="T267" s="8"/>
      <c r="U267" s="85"/>
      <c r="V267" s="8"/>
      <c r="W267" s="85">
        <f>U267+V267</f>
        <v>0</v>
      </c>
      <c r="X267" s="8"/>
      <c r="Y267" s="85">
        <f>W267+X267</f>
        <v>0</v>
      </c>
      <c r="Z267" s="8"/>
      <c r="AA267" s="85">
        <f t="shared" si="81"/>
        <v>0</v>
      </c>
      <c r="AB267" s="85"/>
      <c r="AC267" s="8" t="e">
        <f t="shared" si="61"/>
        <v>#DIV/0!</v>
      </c>
    </row>
    <row r="268" spans="1:29" ht="14.25" customHeight="1" hidden="1">
      <c r="A268" s="12" t="s">
        <v>446</v>
      </c>
      <c r="B268" s="22" t="s">
        <v>5</v>
      </c>
      <c r="C268" s="22" t="s">
        <v>118</v>
      </c>
      <c r="D268" s="22" t="s">
        <v>17</v>
      </c>
      <c r="E268" s="22" t="s">
        <v>120</v>
      </c>
      <c r="F268" s="22" t="s">
        <v>324</v>
      </c>
      <c r="G268" s="22" t="s">
        <v>30</v>
      </c>
      <c r="H268" s="22" t="s">
        <v>35</v>
      </c>
      <c r="I268" s="97"/>
      <c r="J268" s="95"/>
      <c r="K268" s="95"/>
      <c r="L268" s="95"/>
      <c r="M268" s="95"/>
      <c r="N268" s="11"/>
      <c r="O268" s="95"/>
      <c r="P268" s="8">
        <v>251100</v>
      </c>
      <c r="Q268" s="85">
        <f>O268+P268</f>
        <v>251100</v>
      </c>
      <c r="R268" s="8"/>
      <c r="S268" s="85">
        <v>251100</v>
      </c>
      <c r="T268" s="8"/>
      <c r="U268" s="85">
        <v>251100</v>
      </c>
      <c r="V268" s="8">
        <v>-100000</v>
      </c>
      <c r="W268" s="85">
        <v>151100</v>
      </c>
      <c r="X268" s="8">
        <v>136095</v>
      </c>
      <c r="Y268" s="85">
        <v>287195</v>
      </c>
      <c r="Z268" s="8">
        <v>21188</v>
      </c>
      <c r="AA268" s="85">
        <f t="shared" si="81"/>
        <v>308383</v>
      </c>
      <c r="AB268" s="85"/>
      <c r="AC268" s="8">
        <f t="shared" si="61"/>
        <v>0</v>
      </c>
    </row>
    <row r="269" spans="1:29" ht="14.25" customHeight="1">
      <c r="A269" s="15" t="s">
        <v>126</v>
      </c>
      <c r="B269" s="19" t="s">
        <v>5</v>
      </c>
      <c r="C269" s="19" t="s">
        <v>118</v>
      </c>
      <c r="D269" s="19" t="s">
        <v>17</v>
      </c>
      <c r="E269" s="19" t="s">
        <v>127</v>
      </c>
      <c r="F269" s="19"/>
      <c r="G269" s="19"/>
      <c r="H269" s="19"/>
      <c r="I269" s="92">
        <f>I270+I272+I271</f>
        <v>1566000</v>
      </c>
      <c r="J269" s="93">
        <f>J270+J272+J271</f>
        <v>294400</v>
      </c>
      <c r="K269" s="93">
        <f>K270+K272+K271</f>
        <v>488600</v>
      </c>
      <c r="L269" s="93">
        <f>L270+L272+L271</f>
        <v>391500</v>
      </c>
      <c r="M269" s="93">
        <f>M270+M272+M271</f>
        <v>391500</v>
      </c>
      <c r="N269" s="8"/>
      <c r="O269" s="85">
        <v>1566000</v>
      </c>
      <c r="P269" s="8"/>
      <c r="Q269" s="85">
        <v>1566000</v>
      </c>
      <c r="R269" s="8"/>
      <c r="S269" s="85">
        <v>1566000</v>
      </c>
      <c r="T269" s="8"/>
      <c r="U269" s="85">
        <f aca="true" t="shared" si="82" ref="U269:AB269">U270+U271+U272</f>
        <v>1566000</v>
      </c>
      <c r="V269" s="85">
        <f t="shared" si="82"/>
        <v>-160000</v>
      </c>
      <c r="W269" s="85">
        <f t="shared" si="82"/>
        <v>1406000</v>
      </c>
      <c r="X269" s="85">
        <f t="shared" si="82"/>
        <v>-216748.33</v>
      </c>
      <c r="Y269" s="85">
        <f t="shared" si="82"/>
        <v>1215548.6600000001</v>
      </c>
      <c r="Z269" s="85">
        <f t="shared" si="82"/>
        <v>0</v>
      </c>
      <c r="AA269" s="85">
        <f t="shared" si="82"/>
        <v>1215548.6600000001</v>
      </c>
      <c r="AB269" s="85">
        <f t="shared" si="82"/>
        <v>1089023.98</v>
      </c>
      <c r="AC269" s="8">
        <f aca="true" t="shared" si="83" ref="AC269:AC333">AB269/AA269</f>
        <v>0.8959114643752721</v>
      </c>
    </row>
    <row r="270" spans="1:29" ht="14.25" customHeight="1" hidden="1">
      <c r="A270" s="12" t="s">
        <v>128</v>
      </c>
      <c r="B270" s="22"/>
      <c r="C270" s="22"/>
      <c r="D270" s="22"/>
      <c r="E270" s="22"/>
      <c r="F270" s="22" t="s">
        <v>324</v>
      </c>
      <c r="G270" s="22" t="s">
        <v>54</v>
      </c>
      <c r="H270" s="22" t="s">
        <v>56</v>
      </c>
      <c r="I270" s="92">
        <v>1166000</v>
      </c>
      <c r="J270" s="8">
        <v>194400</v>
      </c>
      <c r="K270" s="8">
        <v>388600</v>
      </c>
      <c r="L270" s="8">
        <v>291500</v>
      </c>
      <c r="M270" s="85">
        <v>291500</v>
      </c>
      <c r="N270" s="8"/>
      <c r="O270" s="85">
        <v>1166000</v>
      </c>
      <c r="P270" s="8"/>
      <c r="Q270" s="85">
        <v>1166000</v>
      </c>
      <c r="R270" s="8"/>
      <c r="S270" s="85">
        <v>1166000</v>
      </c>
      <c r="T270" s="8"/>
      <c r="U270" s="85">
        <v>1166000</v>
      </c>
      <c r="V270" s="8">
        <v>-160000</v>
      </c>
      <c r="W270" s="85">
        <f>U270+V270</f>
        <v>1006000</v>
      </c>
      <c r="X270" s="8">
        <v>-216748.33</v>
      </c>
      <c r="Y270" s="85">
        <v>815548.66</v>
      </c>
      <c r="Z270" s="8"/>
      <c r="AA270" s="85">
        <f>Y270+Z270</f>
        <v>815548.66</v>
      </c>
      <c r="AB270" s="85">
        <v>815548.66</v>
      </c>
      <c r="AC270" s="8">
        <f t="shared" si="83"/>
        <v>1</v>
      </c>
    </row>
    <row r="271" spans="1:29" ht="14.25" customHeight="1" hidden="1">
      <c r="A271" s="12" t="s">
        <v>447</v>
      </c>
      <c r="B271" s="22"/>
      <c r="C271" s="22"/>
      <c r="D271" s="22"/>
      <c r="E271" s="22"/>
      <c r="F271" s="22" t="s">
        <v>324</v>
      </c>
      <c r="G271" s="22" t="s">
        <v>28</v>
      </c>
      <c r="H271" s="22" t="s">
        <v>43</v>
      </c>
      <c r="I271" s="92">
        <f>SUM(J271:M271)</f>
        <v>100000</v>
      </c>
      <c r="J271" s="8">
        <v>25000</v>
      </c>
      <c r="K271" s="8">
        <v>25000</v>
      </c>
      <c r="L271" s="8">
        <v>25000</v>
      </c>
      <c r="M271" s="85">
        <v>25000</v>
      </c>
      <c r="N271" s="8"/>
      <c r="O271" s="85">
        <v>100000</v>
      </c>
      <c r="P271" s="8"/>
      <c r="Q271" s="85">
        <v>100000</v>
      </c>
      <c r="R271" s="8"/>
      <c r="S271" s="85">
        <v>100000</v>
      </c>
      <c r="T271" s="8"/>
      <c r="U271" s="85">
        <v>100000</v>
      </c>
      <c r="V271" s="8"/>
      <c r="W271" s="85">
        <f>U271+V271</f>
        <v>100000</v>
      </c>
      <c r="X271" s="8"/>
      <c r="Y271" s="85">
        <f>W271+X271</f>
        <v>100000</v>
      </c>
      <c r="Z271" s="8"/>
      <c r="AA271" s="85">
        <f>Y271+Z271</f>
        <v>100000</v>
      </c>
      <c r="AB271" s="85">
        <v>79181.32</v>
      </c>
      <c r="AC271" s="8">
        <f t="shared" si="83"/>
        <v>0.7918132000000001</v>
      </c>
    </row>
    <row r="272" spans="1:29" ht="14.25" customHeight="1" hidden="1">
      <c r="A272" s="12" t="s">
        <v>129</v>
      </c>
      <c r="B272" s="22"/>
      <c r="C272" s="22"/>
      <c r="D272" s="22"/>
      <c r="E272" s="22"/>
      <c r="F272" s="22" t="s">
        <v>324</v>
      </c>
      <c r="G272" s="22" t="s">
        <v>30</v>
      </c>
      <c r="H272" s="22" t="s">
        <v>35</v>
      </c>
      <c r="I272" s="92">
        <f>SUM(J272:M272)</f>
        <v>300000</v>
      </c>
      <c r="J272" s="8">
        <v>75000</v>
      </c>
      <c r="K272" s="8">
        <v>75000</v>
      </c>
      <c r="L272" s="8">
        <v>75000</v>
      </c>
      <c r="M272" s="85">
        <v>75000</v>
      </c>
      <c r="N272" s="8"/>
      <c r="O272" s="85">
        <v>300000</v>
      </c>
      <c r="P272" s="8"/>
      <c r="Q272" s="85">
        <v>300000</v>
      </c>
      <c r="R272" s="8"/>
      <c r="S272" s="85">
        <v>300000</v>
      </c>
      <c r="T272" s="8"/>
      <c r="U272" s="85">
        <v>300000</v>
      </c>
      <c r="V272" s="8"/>
      <c r="W272" s="85">
        <f>U272+V272</f>
        <v>300000</v>
      </c>
      <c r="X272" s="8"/>
      <c r="Y272" s="85">
        <f>W272+X272</f>
        <v>300000</v>
      </c>
      <c r="Z272" s="8"/>
      <c r="AA272" s="85">
        <f>Y272+Z272</f>
        <v>300000</v>
      </c>
      <c r="AB272" s="85">
        <v>194294</v>
      </c>
      <c r="AC272" s="8">
        <f t="shared" si="83"/>
        <v>0.6476466666666667</v>
      </c>
    </row>
    <row r="273" spans="1:29" ht="14.25" customHeight="1" hidden="1">
      <c r="A273" s="15" t="s">
        <v>130</v>
      </c>
      <c r="B273" s="19" t="s">
        <v>5</v>
      </c>
      <c r="C273" s="19" t="s">
        <v>118</v>
      </c>
      <c r="D273" s="19" t="s">
        <v>17</v>
      </c>
      <c r="E273" s="19" t="s">
        <v>131</v>
      </c>
      <c r="F273" s="19"/>
      <c r="G273" s="19"/>
      <c r="H273" s="19"/>
      <c r="I273" s="92">
        <f>SUM(J273:M273)</f>
        <v>0</v>
      </c>
      <c r="J273" s="8"/>
      <c r="K273" s="8"/>
      <c r="L273" s="8"/>
      <c r="M273" s="85"/>
      <c r="N273" s="8"/>
      <c r="O273" s="85">
        <v>0</v>
      </c>
      <c r="P273" s="8"/>
      <c r="Q273" s="85">
        <v>0</v>
      </c>
      <c r="R273" s="8"/>
      <c r="S273" s="85">
        <v>0</v>
      </c>
      <c r="T273" s="8"/>
      <c r="U273" s="85">
        <v>0</v>
      </c>
      <c r="V273" s="8"/>
      <c r="W273" s="85"/>
      <c r="X273" s="8"/>
      <c r="Y273" s="85"/>
      <c r="Z273" s="8"/>
      <c r="AA273" s="85"/>
      <c r="AB273" s="85"/>
      <c r="AC273" s="8" t="e">
        <f t="shared" si="83"/>
        <v>#DIV/0!</v>
      </c>
    </row>
    <row r="274" spans="1:29" ht="14.25" customHeight="1" hidden="1">
      <c r="A274" s="15" t="s">
        <v>121</v>
      </c>
      <c r="B274" s="19" t="s">
        <v>5</v>
      </c>
      <c r="C274" s="19" t="s">
        <v>118</v>
      </c>
      <c r="D274" s="19" t="s">
        <v>17</v>
      </c>
      <c r="E274" s="19" t="s">
        <v>131</v>
      </c>
      <c r="F274" s="19"/>
      <c r="G274" s="19"/>
      <c r="H274" s="19"/>
      <c r="I274" s="92">
        <f>SUM(J274:M274)</f>
        <v>0</v>
      </c>
      <c r="J274" s="8"/>
      <c r="K274" s="8"/>
      <c r="L274" s="8"/>
      <c r="M274" s="85"/>
      <c r="N274" s="8"/>
      <c r="O274" s="85">
        <v>0</v>
      </c>
      <c r="P274" s="8"/>
      <c r="Q274" s="85">
        <v>0</v>
      </c>
      <c r="R274" s="8"/>
      <c r="S274" s="85">
        <v>0</v>
      </c>
      <c r="T274" s="8"/>
      <c r="U274" s="85">
        <v>0</v>
      </c>
      <c r="V274" s="8"/>
      <c r="W274" s="85"/>
      <c r="X274" s="8"/>
      <c r="Y274" s="85"/>
      <c r="Z274" s="8"/>
      <c r="AA274" s="85"/>
      <c r="AB274" s="85"/>
      <c r="AC274" s="8" t="e">
        <f t="shared" si="83"/>
        <v>#DIV/0!</v>
      </c>
    </row>
    <row r="275" spans="1:29" ht="14.25" customHeight="1" hidden="1">
      <c r="A275" s="15" t="s">
        <v>122</v>
      </c>
      <c r="B275" s="19" t="s">
        <v>5</v>
      </c>
      <c r="C275" s="19" t="s">
        <v>118</v>
      </c>
      <c r="D275" s="19" t="s">
        <v>17</v>
      </c>
      <c r="E275" s="19" t="s">
        <v>131</v>
      </c>
      <c r="F275" s="19"/>
      <c r="G275" s="19" t="s">
        <v>123</v>
      </c>
      <c r="H275" s="19"/>
      <c r="I275" s="92">
        <f>SUM(J275:M275)</f>
        <v>0</v>
      </c>
      <c r="J275" s="8"/>
      <c r="K275" s="8"/>
      <c r="L275" s="8"/>
      <c r="M275" s="85"/>
      <c r="N275" s="8"/>
      <c r="O275" s="85">
        <v>0</v>
      </c>
      <c r="P275" s="8"/>
      <c r="Q275" s="85">
        <v>0</v>
      </c>
      <c r="R275" s="8"/>
      <c r="S275" s="85">
        <v>0</v>
      </c>
      <c r="T275" s="8"/>
      <c r="U275" s="85">
        <v>0</v>
      </c>
      <c r="V275" s="8"/>
      <c r="W275" s="85"/>
      <c r="X275" s="8"/>
      <c r="Y275" s="85"/>
      <c r="Z275" s="8"/>
      <c r="AA275" s="85"/>
      <c r="AB275" s="85"/>
      <c r="AC275" s="8" t="e">
        <f t="shared" si="83"/>
        <v>#DIV/0!</v>
      </c>
    </row>
    <row r="276" spans="1:29" ht="14.25" customHeight="1">
      <c r="A276" s="15" t="s">
        <v>130</v>
      </c>
      <c r="B276" s="19" t="s">
        <v>5</v>
      </c>
      <c r="C276" s="19" t="s">
        <v>118</v>
      </c>
      <c r="D276" s="19" t="s">
        <v>17</v>
      </c>
      <c r="E276" s="19" t="s">
        <v>131</v>
      </c>
      <c r="F276" s="19"/>
      <c r="G276" s="19"/>
      <c r="H276" s="19"/>
      <c r="I276" s="92" t="e">
        <f>#REF!+I290+I292+I293</f>
        <v>#REF!</v>
      </c>
      <c r="J276" s="92" t="e">
        <f>#REF!+J290+J292+J293</f>
        <v>#REF!</v>
      </c>
      <c r="K276" s="92" t="e">
        <f>#REF!+K290+K292+K293</f>
        <v>#REF!</v>
      </c>
      <c r="L276" s="92" t="e">
        <f>#REF!+L290+L292+L293</f>
        <v>#REF!</v>
      </c>
      <c r="M276" s="92" t="e">
        <f>#REF!+M290+M292+M293</f>
        <v>#REF!</v>
      </c>
      <c r="N276" s="92" t="e">
        <f>#REF!+N290+N292+N293</f>
        <v>#REF!</v>
      </c>
      <c r="O276" s="92" t="e">
        <f>#REF!+O290+O292+O293</f>
        <v>#REF!</v>
      </c>
      <c r="P276" s="92" t="e">
        <f>#REF!+P290+P292+P293</f>
        <v>#REF!</v>
      </c>
      <c r="Q276" s="92" t="e">
        <f>#REF!+Q290+Q292+Q293</f>
        <v>#REF!</v>
      </c>
      <c r="R276" s="8"/>
      <c r="S276" s="85" t="e">
        <f>#REF!+S290+S292+S293</f>
        <v>#REF!</v>
      </c>
      <c r="T276" s="85" t="e">
        <f>#REF!+T290+T292+T293</f>
        <v>#REF!</v>
      </c>
      <c r="U276" s="85">
        <f>U278+U279+U280+U289+U290+U292+U293+U277</f>
        <v>8313070</v>
      </c>
      <c r="V276" s="85">
        <f>V278+V279+V280+V289+V290+V292+V293+V277</f>
        <v>1069650</v>
      </c>
      <c r="W276" s="85">
        <f>W278+W279+W280+W289+W290+W292+W293+W277</f>
        <v>9382720</v>
      </c>
      <c r="X276" s="85">
        <f>X278+X279+X280+X289+X290+X292+X293+X277</f>
        <v>-1125000</v>
      </c>
      <c r="Y276" s="85">
        <f>Y278+Y277+Y279+Y280+Y289+Y290+Y293</f>
        <v>8675955</v>
      </c>
      <c r="Z276" s="85">
        <f>Z278+Z277+Z279+Z280+Z289+Z290+Z293</f>
        <v>-383000</v>
      </c>
      <c r="AA276" s="85">
        <f>AA278+AA277+AA279+AA280+AA289+AA290+AA293</f>
        <v>8292955</v>
      </c>
      <c r="AB276" s="85">
        <f>AB278+AB277+AB279+AB280+AB289+AB290+AB293</f>
        <v>7812986.69</v>
      </c>
      <c r="AC276" s="8">
        <f t="shared" si="83"/>
        <v>0.9421233673642266</v>
      </c>
    </row>
    <row r="277" spans="1:29" ht="14.25" customHeight="1" hidden="1">
      <c r="A277" s="15" t="s">
        <v>326</v>
      </c>
      <c r="B277" s="19" t="s">
        <v>5</v>
      </c>
      <c r="C277" s="19" t="s">
        <v>118</v>
      </c>
      <c r="D277" s="19" t="s">
        <v>17</v>
      </c>
      <c r="E277" s="19" t="s">
        <v>131</v>
      </c>
      <c r="F277" s="19" t="s">
        <v>324</v>
      </c>
      <c r="G277" s="19" t="s">
        <v>28</v>
      </c>
      <c r="H277" s="19" t="s">
        <v>43</v>
      </c>
      <c r="I277" s="92"/>
      <c r="J277" s="92"/>
      <c r="K277" s="92"/>
      <c r="L277" s="92"/>
      <c r="M277" s="92"/>
      <c r="N277" s="92"/>
      <c r="O277" s="92"/>
      <c r="P277" s="92"/>
      <c r="Q277" s="92"/>
      <c r="R277" s="8"/>
      <c r="S277" s="85"/>
      <c r="T277" s="85"/>
      <c r="U277" s="85"/>
      <c r="V277" s="85">
        <v>6000</v>
      </c>
      <c r="W277" s="85">
        <f>U277+V277</f>
        <v>6000</v>
      </c>
      <c r="X277" s="8"/>
      <c r="Y277" s="85">
        <f>W277+X277</f>
        <v>6000</v>
      </c>
      <c r="Z277" s="8"/>
      <c r="AA277" s="85">
        <f>Y277+Z277</f>
        <v>6000</v>
      </c>
      <c r="AB277" s="85">
        <v>6000</v>
      </c>
      <c r="AC277" s="8">
        <f t="shared" si="83"/>
        <v>1</v>
      </c>
    </row>
    <row r="278" spans="1:29" ht="14.25" customHeight="1" hidden="1">
      <c r="A278" s="15" t="s">
        <v>448</v>
      </c>
      <c r="B278" s="19" t="s">
        <v>5</v>
      </c>
      <c r="C278" s="19" t="s">
        <v>118</v>
      </c>
      <c r="D278" s="19" t="s">
        <v>17</v>
      </c>
      <c r="E278" s="19" t="s">
        <v>131</v>
      </c>
      <c r="F278" s="19" t="s">
        <v>340</v>
      </c>
      <c r="G278" s="19" t="s">
        <v>54</v>
      </c>
      <c r="H278" s="19" t="s">
        <v>55</v>
      </c>
      <c r="I278" s="92"/>
      <c r="J278" s="92"/>
      <c r="K278" s="92"/>
      <c r="L278" s="92"/>
      <c r="M278" s="92"/>
      <c r="N278" s="92"/>
      <c r="O278" s="92"/>
      <c r="P278" s="92"/>
      <c r="Q278" s="92"/>
      <c r="R278" s="8"/>
      <c r="S278" s="85"/>
      <c r="T278" s="85"/>
      <c r="U278" s="85"/>
      <c r="V278" s="8">
        <v>1600000</v>
      </c>
      <c r="W278" s="85">
        <f>U278+V278</f>
        <v>1600000</v>
      </c>
      <c r="X278" s="8">
        <v>-1100000</v>
      </c>
      <c r="Y278" s="85">
        <f aca="true" t="shared" si="84" ref="Y278:Y294">W278+X278</f>
        <v>500000</v>
      </c>
      <c r="Z278" s="8"/>
      <c r="AA278" s="85">
        <f aca="true" t="shared" si="85" ref="AA278:AA295">Y278+Z278</f>
        <v>500000</v>
      </c>
      <c r="AB278" s="85">
        <v>500000</v>
      </c>
      <c r="AC278" s="8">
        <f t="shared" si="83"/>
        <v>1</v>
      </c>
    </row>
    <row r="279" spans="1:29" ht="14.25" customHeight="1" hidden="1">
      <c r="A279" s="15" t="s">
        <v>449</v>
      </c>
      <c r="B279" s="19" t="s">
        <v>5</v>
      </c>
      <c r="C279" s="19" t="s">
        <v>118</v>
      </c>
      <c r="D279" s="19" t="s">
        <v>17</v>
      </c>
      <c r="E279" s="19" t="s">
        <v>131</v>
      </c>
      <c r="F279" s="19" t="s">
        <v>324</v>
      </c>
      <c r="G279" s="19" t="s">
        <v>54</v>
      </c>
      <c r="H279" s="19" t="s">
        <v>55</v>
      </c>
      <c r="I279" s="92"/>
      <c r="J279" s="92"/>
      <c r="K279" s="92"/>
      <c r="L279" s="92"/>
      <c r="M279" s="92"/>
      <c r="N279" s="92">
        <v>200000</v>
      </c>
      <c r="O279" s="92">
        <f>I279+N279</f>
        <v>200000</v>
      </c>
      <c r="P279" s="8">
        <v>1075000</v>
      </c>
      <c r="Q279" s="85">
        <f>O279+P279</f>
        <v>1275000</v>
      </c>
      <c r="R279" s="8"/>
      <c r="S279" s="85">
        <v>1275000</v>
      </c>
      <c r="T279" s="8"/>
      <c r="U279" s="85">
        <v>1275000</v>
      </c>
      <c r="V279" s="8">
        <v>-250000</v>
      </c>
      <c r="W279" s="85">
        <f>U279+V279</f>
        <v>1025000</v>
      </c>
      <c r="X279" s="8">
        <v>-495000</v>
      </c>
      <c r="Y279" s="85">
        <f t="shared" si="84"/>
        <v>530000</v>
      </c>
      <c r="Z279" s="17"/>
      <c r="AA279" s="85">
        <f t="shared" si="85"/>
        <v>530000</v>
      </c>
      <c r="AB279" s="85">
        <v>429992.95</v>
      </c>
      <c r="AC279" s="8">
        <f t="shared" si="83"/>
        <v>0.8113074528301887</v>
      </c>
    </row>
    <row r="280" spans="1:29" ht="14.25" customHeight="1" hidden="1">
      <c r="A280" s="15" t="s">
        <v>450</v>
      </c>
      <c r="B280" s="22" t="s">
        <v>5</v>
      </c>
      <c r="C280" s="22" t="s">
        <v>118</v>
      </c>
      <c r="D280" s="22" t="s">
        <v>17</v>
      </c>
      <c r="E280" s="22" t="s">
        <v>451</v>
      </c>
      <c r="F280" s="19" t="s">
        <v>324</v>
      </c>
      <c r="G280" s="19" t="s">
        <v>54</v>
      </c>
      <c r="H280" s="19" t="s">
        <v>56</v>
      </c>
      <c r="I280" s="92">
        <f>SUM(I281:I288)</f>
        <v>5850570</v>
      </c>
      <c r="J280" s="92">
        <f>SUM(J281:J288)</f>
        <v>850195</v>
      </c>
      <c r="K280" s="92">
        <f>SUM(K281:K288)</f>
        <v>1700090</v>
      </c>
      <c r="L280" s="92">
        <f>SUM(L281:L288)</f>
        <v>2025142.5</v>
      </c>
      <c r="M280" s="92">
        <f>SUM(M281:M288)</f>
        <v>1275142.5</v>
      </c>
      <c r="N280" s="8">
        <v>120000</v>
      </c>
      <c r="O280" s="85">
        <f>I280+N280</f>
        <v>5970570</v>
      </c>
      <c r="P280" s="8">
        <v>-473600</v>
      </c>
      <c r="Q280" s="85">
        <f>O280+P280</f>
        <v>5496970</v>
      </c>
      <c r="R280" s="8"/>
      <c r="S280" s="85">
        <v>5496970</v>
      </c>
      <c r="T280" s="8"/>
      <c r="U280" s="85">
        <v>5496970</v>
      </c>
      <c r="V280" s="8">
        <v>175000</v>
      </c>
      <c r="W280" s="85">
        <f>U280+V280</f>
        <v>5671970</v>
      </c>
      <c r="X280" s="8">
        <v>70000</v>
      </c>
      <c r="Y280" s="85">
        <v>6091970</v>
      </c>
      <c r="Z280" s="8"/>
      <c r="AA280" s="85">
        <f t="shared" si="85"/>
        <v>6091970</v>
      </c>
      <c r="AB280" s="85">
        <v>5915914.25</v>
      </c>
      <c r="AC280" s="8">
        <f t="shared" si="83"/>
        <v>0.9711003583405696</v>
      </c>
    </row>
    <row r="281" spans="1:29" ht="14.25" customHeight="1" hidden="1">
      <c r="A281" s="12" t="s">
        <v>452</v>
      </c>
      <c r="B281" s="22"/>
      <c r="C281" s="22"/>
      <c r="D281" s="22"/>
      <c r="E281" s="22"/>
      <c r="F281" s="22" t="s">
        <v>324</v>
      </c>
      <c r="G281" s="22" t="s">
        <v>54</v>
      </c>
      <c r="H281" s="22" t="s">
        <v>56</v>
      </c>
      <c r="I281" s="92">
        <v>250000</v>
      </c>
      <c r="J281" s="8">
        <v>41700</v>
      </c>
      <c r="K281" s="8">
        <v>83300</v>
      </c>
      <c r="L281" s="8">
        <v>62500</v>
      </c>
      <c r="M281" s="85">
        <v>62500</v>
      </c>
      <c r="N281" s="8"/>
      <c r="O281" s="85">
        <v>250000</v>
      </c>
      <c r="P281" s="8"/>
      <c r="Q281" s="85">
        <v>250000</v>
      </c>
      <c r="R281" s="8"/>
      <c r="S281" s="85">
        <v>250000</v>
      </c>
      <c r="T281" s="8"/>
      <c r="U281" s="85"/>
      <c r="V281" s="8"/>
      <c r="W281" s="85"/>
      <c r="X281" s="8"/>
      <c r="Y281" s="85">
        <f t="shared" si="84"/>
        <v>0</v>
      </c>
      <c r="Z281" s="8"/>
      <c r="AA281" s="85">
        <f t="shared" si="85"/>
        <v>0</v>
      </c>
      <c r="AB281" s="85"/>
      <c r="AC281" s="8" t="e">
        <f t="shared" si="83"/>
        <v>#DIV/0!</v>
      </c>
    </row>
    <row r="282" spans="1:29" ht="14.25" customHeight="1" hidden="1">
      <c r="A282" s="12" t="s">
        <v>453</v>
      </c>
      <c r="B282" s="22"/>
      <c r="C282" s="22"/>
      <c r="D282" s="22"/>
      <c r="E282" s="22"/>
      <c r="F282" s="22" t="s">
        <v>324</v>
      </c>
      <c r="G282" s="22" t="s">
        <v>54</v>
      </c>
      <c r="H282" s="22" t="s">
        <v>56</v>
      </c>
      <c r="I282" s="92">
        <v>950000</v>
      </c>
      <c r="J282" s="8">
        <v>158400</v>
      </c>
      <c r="K282" s="8">
        <v>316600</v>
      </c>
      <c r="L282" s="8">
        <v>237500</v>
      </c>
      <c r="M282" s="85">
        <v>237500</v>
      </c>
      <c r="N282" s="8"/>
      <c r="O282" s="85">
        <v>950000</v>
      </c>
      <c r="P282" s="8"/>
      <c r="Q282" s="85">
        <v>950000</v>
      </c>
      <c r="R282" s="8"/>
      <c r="S282" s="85">
        <v>950000</v>
      </c>
      <c r="T282" s="8"/>
      <c r="U282" s="85"/>
      <c r="V282" s="8"/>
      <c r="W282" s="85"/>
      <c r="X282" s="8"/>
      <c r="Y282" s="85">
        <f t="shared" si="84"/>
        <v>0</v>
      </c>
      <c r="Z282" s="8"/>
      <c r="AA282" s="85">
        <f t="shared" si="85"/>
        <v>0</v>
      </c>
      <c r="AB282" s="85"/>
      <c r="AC282" s="8" t="e">
        <f t="shared" si="83"/>
        <v>#DIV/0!</v>
      </c>
    </row>
    <row r="283" spans="1:29" ht="14.25" customHeight="1" hidden="1">
      <c r="A283" s="12" t="s">
        <v>132</v>
      </c>
      <c r="B283" s="22"/>
      <c r="C283" s="22"/>
      <c r="D283" s="22"/>
      <c r="E283" s="22"/>
      <c r="F283" s="22" t="s">
        <v>324</v>
      </c>
      <c r="G283" s="22" t="s">
        <v>54</v>
      </c>
      <c r="H283" s="22" t="s">
        <v>56</v>
      </c>
      <c r="I283" s="92">
        <v>1500000</v>
      </c>
      <c r="J283" s="8">
        <v>250000</v>
      </c>
      <c r="K283" s="8">
        <v>500000</v>
      </c>
      <c r="L283" s="8">
        <v>375000</v>
      </c>
      <c r="M283" s="85">
        <v>375000</v>
      </c>
      <c r="N283" s="8">
        <v>137500</v>
      </c>
      <c r="O283" s="85">
        <f>I283+N283</f>
        <v>1637500</v>
      </c>
      <c r="P283" s="8"/>
      <c r="Q283" s="85">
        <v>1637500</v>
      </c>
      <c r="R283" s="8"/>
      <c r="S283" s="85">
        <v>1637500</v>
      </c>
      <c r="T283" s="8"/>
      <c r="U283" s="85"/>
      <c r="V283" s="8"/>
      <c r="W283" s="85"/>
      <c r="X283" s="8"/>
      <c r="Y283" s="85">
        <f t="shared" si="84"/>
        <v>0</v>
      </c>
      <c r="Z283" s="8"/>
      <c r="AA283" s="85">
        <f t="shared" si="85"/>
        <v>0</v>
      </c>
      <c r="AB283" s="85"/>
      <c r="AC283" s="8" t="e">
        <f t="shared" si="83"/>
        <v>#DIV/0!</v>
      </c>
    </row>
    <row r="284" spans="1:29" ht="14.25" customHeight="1" hidden="1">
      <c r="A284" s="12" t="s">
        <v>454</v>
      </c>
      <c r="B284" s="22"/>
      <c r="C284" s="22"/>
      <c r="D284" s="22"/>
      <c r="E284" s="22"/>
      <c r="F284" s="22" t="s">
        <v>324</v>
      </c>
      <c r="G284" s="22" t="s">
        <v>54</v>
      </c>
      <c r="H284" s="22" t="s">
        <v>56</v>
      </c>
      <c r="I284" s="92">
        <v>532500</v>
      </c>
      <c r="J284" s="8">
        <v>88750</v>
      </c>
      <c r="K284" s="8">
        <v>177500</v>
      </c>
      <c r="L284" s="8">
        <v>133125</v>
      </c>
      <c r="M284" s="85">
        <v>133125</v>
      </c>
      <c r="N284" s="8"/>
      <c r="O284" s="85">
        <v>532500</v>
      </c>
      <c r="P284" s="8"/>
      <c r="Q284" s="85">
        <v>532500</v>
      </c>
      <c r="R284" s="8"/>
      <c r="S284" s="85">
        <v>532500</v>
      </c>
      <c r="T284" s="8"/>
      <c r="U284" s="85"/>
      <c r="V284" s="8"/>
      <c r="W284" s="85"/>
      <c r="X284" s="8"/>
      <c r="Y284" s="85">
        <f t="shared" si="84"/>
        <v>0</v>
      </c>
      <c r="Z284" s="8"/>
      <c r="AA284" s="85">
        <f t="shared" si="85"/>
        <v>0</v>
      </c>
      <c r="AB284" s="85"/>
      <c r="AC284" s="8" t="e">
        <f t="shared" si="83"/>
        <v>#DIV/0!</v>
      </c>
    </row>
    <row r="285" spans="1:29" ht="14.25" customHeight="1" hidden="1">
      <c r="A285" s="12" t="s">
        <v>455</v>
      </c>
      <c r="B285" s="22"/>
      <c r="C285" s="22"/>
      <c r="D285" s="22"/>
      <c r="E285" s="22"/>
      <c r="F285" s="22" t="s">
        <v>324</v>
      </c>
      <c r="G285" s="22" t="s">
        <v>54</v>
      </c>
      <c r="H285" s="22" t="s">
        <v>56</v>
      </c>
      <c r="I285" s="92">
        <v>1200000</v>
      </c>
      <c r="J285" s="8">
        <v>200000</v>
      </c>
      <c r="K285" s="8">
        <v>400000</v>
      </c>
      <c r="L285" s="8">
        <v>300000</v>
      </c>
      <c r="M285" s="85">
        <v>300000</v>
      </c>
      <c r="N285" s="8"/>
      <c r="O285" s="85">
        <v>1200000</v>
      </c>
      <c r="P285" s="8"/>
      <c r="Q285" s="85">
        <v>1200000</v>
      </c>
      <c r="R285" s="8"/>
      <c r="S285" s="85">
        <v>1200000</v>
      </c>
      <c r="T285" s="8"/>
      <c r="U285" s="85"/>
      <c r="V285" s="8"/>
      <c r="W285" s="85"/>
      <c r="X285" s="8"/>
      <c r="Y285" s="85">
        <f t="shared" si="84"/>
        <v>0</v>
      </c>
      <c r="Z285" s="8"/>
      <c r="AA285" s="85">
        <f t="shared" si="85"/>
        <v>0</v>
      </c>
      <c r="AB285" s="85"/>
      <c r="AC285" s="8" t="e">
        <f t="shared" si="83"/>
        <v>#DIV/0!</v>
      </c>
    </row>
    <row r="286" spans="1:29" ht="14.25" customHeight="1" hidden="1">
      <c r="A286" s="12" t="s">
        <v>456</v>
      </c>
      <c r="B286" s="22"/>
      <c r="C286" s="22"/>
      <c r="D286" s="22"/>
      <c r="E286" s="22"/>
      <c r="F286" s="22" t="s">
        <v>324</v>
      </c>
      <c r="G286" s="22" t="s">
        <v>54</v>
      </c>
      <c r="H286" s="22" t="s">
        <v>56</v>
      </c>
      <c r="I286" s="92">
        <v>668070</v>
      </c>
      <c r="J286" s="8">
        <v>111345</v>
      </c>
      <c r="K286" s="8">
        <v>222690</v>
      </c>
      <c r="L286" s="8">
        <v>167017.5</v>
      </c>
      <c r="M286" s="85">
        <v>167017.5</v>
      </c>
      <c r="N286" s="8"/>
      <c r="O286" s="85">
        <v>668070</v>
      </c>
      <c r="P286" s="8"/>
      <c r="Q286" s="85">
        <v>668070</v>
      </c>
      <c r="R286" s="8"/>
      <c r="S286" s="85">
        <v>668070</v>
      </c>
      <c r="T286" s="8"/>
      <c r="U286" s="85"/>
      <c r="V286" s="8"/>
      <c r="W286" s="85"/>
      <c r="X286" s="8"/>
      <c r="Y286" s="85">
        <f t="shared" si="84"/>
        <v>0</v>
      </c>
      <c r="Z286" s="8"/>
      <c r="AA286" s="85">
        <f t="shared" si="85"/>
        <v>0</v>
      </c>
      <c r="AB286" s="85"/>
      <c r="AC286" s="8" t="e">
        <f t="shared" si="83"/>
        <v>#DIV/0!</v>
      </c>
    </row>
    <row r="287" spans="1:29" ht="14.25" customHeight="1" hidden="1">
      <c r="A287" s="12" t="s">
        <v>457</v>
      </c>
      <c r="B287" s="22"/>
      <c r="C287" s="22"/>
      <c r="D287" s="22"/>
      <c r="E287" s="22"/>
      <c r="F287" s="22" t="s">
        <v>324</v>
      </c>
      <c r="G287" s="22" t="s">
        <v>54</v>
      </c>
      <c r="H287" s="22" t="s">
        <v>56</v>
      </c>
      <c r="I287" s="92">
        <v>250000</v>
      </c>
      <c r="J287" s="8"/>
      <c r="K287" s="8"/>
      <c r="L287" s="8">
        <v>250000</v>
      </c>
      <c r="M287" s="85"/>
      <c r="N287" s="8"/>
      <c r="O287" s="85">
        <v>250000</v>
      </c>
      <c r="P287" s="8"/>
      <c r="Q287" s="85">
        <v>250000</v>
      </c>
      <c r="R287" s="8"/>
      <c r="S287" s="85">
        <v>250000</v>
      </c>
      <c r="T287" s="8"/>
      <c r="U287" s="85"/>
      <c r="V287" s="8"/>
      <c r="W287" s="85"/>
      <c r="X287" s="8"/>
      <c r="Y287" s="85">
        <f t="shared" si="84"/>
        <v>0</v>
      </c>
      <c r="Z287" s="8"/>
      <c r="AA287" s="85">
        <f t="shared" si="85"/>
        <v>0</v>
      </c>
      <c r="AB287" s="85"/>
      <c r="AC287" s="8" t="e">
        <f t="shared" si="83"/>
        <v>#DIV/0!</v>
      </c>
    </row>
    <row r="288" spans="1:29" ht="14.25" customHeight="1" hidden="1">
      <c r="A288" s="12" t="s">
        <v>458</v>
      </c>
      <c r="B288" s="22"/>
      <c r="C288" s="22"/>
      <c r="D288" s="22"/>
      <c r="E288" s="22"/>
      <c r="F288" s="22" t="s">
        <v>324</v>
      </c>
      <c r="G288" s="22" t="s">
        <v>54</v>
      </c>
      <c r="H288" s="22" t="s">
        <v>56</v>
      </c>
      <c r="I288" s="92">
        <v>500000</v>
      </c>
      <c r="J288" s="8"/>
      <c r="K288" s="8"/>
      <c r="L288" s="8">
        <v>500000</v>
      </c>
      <c r="M288" s="85"/>
      <c r="N288" s="8"/>
      <c r="O288" s="85">
        <v>500000</v>
      </c>
      <c r="P288" s="8"/>
      <c r="Q288" s="85">
        <v>500000</v>
      </c>
      <c r="R288" s="8"/>
      <c r="S288" s="85">
        <v>500000</v>
      </c>
      <c r="T288" s="8"/>
      <c r="U288" s="85"/>
      <c r="V288" s="8"/>
      <c r="W288" s="85"/>
      <c r="X288" s="8"/>
      <c r="Y288" s="85">
        <f t="shared" si="84"/>
        <v>0</v>
      </c>
      <c r="Z288" s="8"/>
      <c r="AA288" s="85">
        <f t="shared" si="85"/>
        <v>0</v>
      </c>
      <c r="AB288" s="85"/>
      <c r="AC288" s="8" t="e">
        <f t="shared" si="83"/>
        <v>#DIV/0!</v>
      </c>
    </row>
    <row r="289" spans="1:29" ht="14.25" customHeight="1" hidden="1">
      <c r="A289" s="15" t="s">
        <v>459</v>
      </c>
      <c r="B289" s="19" t="s">
        <v>5</v>
      </c>
      <c r="C289" s="19" t="s">
        <v>118</v>
      </c>
      <c r="D289" s="19" t="s">
        <v>17</v>
      </c>
      <c r="E289" s="19" t="s">
        <v>131</v>
      </c>
      <c r="F289" s="19" t="s">
        <v>324</v>
      </c>
      <c r="G289" s="19" t="s">
        <v>54</v>
      </c>
      <c r="H289" s="19" t="s">
        <v>57</v>
      </c>
      <c r="I289" s="92"/>
      <c r="J289" s="85"/>
      <c r="K289" s="85"/>
      <c r="L289" s="85"/>
      <c r="M289" s="85"/>
      <c r="N289" s="8"/>
      <c r="O289" s="85"/>
      <c r="P289" s="85"/>
      <c r="Q289" s="85"/>
      <c r="R289" s="8"/>
      <c r="S289" s="85"/>
      <c r="T289" s="8"/>
      <c r="U289" s="85"/>
      <c r="V289" s="8">
        <v>100000</v>
      </c>
      <c r="W289" s="85">
        <f>U289+V289</f>
        <v>100000</v>
      </c>
      <c r="X289" s="8">
        <v>400000</v>
      </c>
      <c r="Y289" s="85">
        <v>200000</v>
      </c>
      <c r="Z289" s="8"/>
      <c r="AA289" s="85">
        <f t="shared" si="85"/>
        <v>200000</v>
      </c>
      <c r="AB289" s="85"/>
      <c r="AC289" s="8">
        <f t="shared" si="83"/>
        <v>0</v>
      </c>
    </row>
    <row r="290" spans="1:29" ht="14.25" customHeight="1" hidden="1">
      <c r="A290" s="15" t="s">
        <v>29</v>
      </c>
      <c r="B290" s="19" t="s">
        <v>5</v>
      </c>
      <c r="C290" s="19" t="s">
        <v>118</v>
      </c>
      <c r="D290" s="19" t="s">
        <v>17</v>
      </c>
      <c r="E290" s="19" t="s">
        <v>131</v>
      </c>
      <c r="F290" s="22" t="s">
        <v>324</v>
      </c>
      <c r="G290" s="19" t="s">
        <v>30</v>
      </c>
      <c r="H290" s="19" t="s">
        <v>35</v>
      </c>
      <c r="I290" s="92">
        <f>I291</f>
        <v>900000</v>
      </c>
      <c r="J290" s="93">
        <f>J291</f>
        <v>0</v>
      </c>
      <c r="K290" s="93">
        <f>K291</f>
        <v>0</v>
      </c>
      <c r="L290" s="93">
        <f>L291</f>
        <v>900000</v>
      </c>
      <c r="M290" s="93">
        <f>M291</f>
        <v>0</v>
      </c>
      <c r="N290" s="8"/>
      <c r="O290" s="85">
        <f>O291</f>
        <v>900000</v>
      </c>
      <c r="P290" s="85">
        <f>P291</f>
        <v>500000</v>
      </c>
      <c r="Q290" s="85">
        <f>Q291</f>
        <v>1400000</v>
      </c>
      <c r="R290" s="8"/>
      <c r="S290" s="85">
        <v>1400000</v>
      </c>
      <c r="T290" s="8"/>
      <c r="U290" s="85">
        <f>U291</f>
        <v>1400000</v>
      </c>
      <c r="V290" s="85">
        <f>V291</f>
        <v>-976850</v>
      </c>
      <c r="W290" s="85">
        <f>W291</f>
        <v>423150</v>
      </c>
      <c r="X290" s="8"/>
      <c r="Y290" s="85">
        <v>834745</v>
      </c>
      <c r="Z290" s="8"/>
      <c r="AA290" s="85">
        <f t="shared" si="85"/>
        <v>834745</v>
      </c>
      <c r="AB290" s="85">
        <v>831194.49</v>
      </c>
      <c r="AC290" s="8">
        <f t="shared" si="83"/>
        <v>0.9957465932709989</v>
      </c>
    </row>
    <row r="291" spans="1:29" ht="14.25" customHeight="1" hidden="1">
      <c r="A291" s="12" t="s">
        <v>460</v>
      </c>
      <c r="B291" s="22"/>
      <c r="C291" s="22"/>
      <c r="D291" s="22"/>
      <c r="E291" s="22"/>
      <c r="F291" s="22" t="s">
        <v>324</v>
      </c>
      <c r="G291" s="22" t="s">
        <v>30</v>
      </c>
      <c r="H291" s="22" t="s">
        <v>35</v>
      </c>
      <c r="I291" s="92">
        <v>900000</v>
      </c>
      <c r="J291" s="8"/>
      <c r="K291" s="8"/>
      <c r="L291" s="8">
        <v>900000</v>
      </c>
      <c r="M291" s="85"/>
      <c r="N291" s="8"/>
      <c r="O291" s="85">
        <v>900000</v>
      </c>
      <c r="P291" s="8">
        <v>500000</v>
      </c>
      <c r="Q291" s="85">
        <f>O291+P291</f>
        <v>1400000</v>
      </c>
      <c r="R291" s="8"/>
      <c r="S291" s="85">
        <v>1400000</v>
      </c>
      <c r="T291" s="8"/>
      <c r="U291" s="85">
        <v>1400000</v>
      </c>
      <c r="V291" s="8">
        <v>-976850</v>
      </c>
      <c r="W291" s="85">
        <f>U291+V291</f>
        <v>423150</v>
      </c>
      <c r="X291" s="8"/>
      <c r="Y291" s="85">
        <f t="shared" si="84"/>
        <v>423150</v>
      </c>
      <c r="Z291" s="8"/>
      <c r="AA291" s="85">
        <f t="shared" si="85"/>
        <v>423150</v>
      </c>
      <c r="AB291" s="85"/>
      <c r="AC291" s="8">
        <f t="shared" si="83"/>
        <v>0</v>
      </c>
    </row>
    <row r="292" spans="1:29" ht="14.25" customHeight="1" hidden="1">
      <c r="A292" s="15" t="s">
        <v>186</v>
      </c>
      <c r="B292" s="19" t="s">
        <v>5</v>
      </c>
      <c r="C292" s="19" t="s">
        <v>118</v>
      </c>
      <c r="D292" s="19" t="s">
        <v>17</v>
      </c>
      <c r="E292" s="19" t="s">
        <v>131</v>
      </c>
      <c r="F292" s="22" t="s">
        <v>324</v>
      </c>
      <c r="G292" s="19" t="s">
        <v>77</v>
      </c>
      <c r="H292" s="19"/>
      <c r="I292" s="92" t="e">
        <f>SUM(#REF!)</f>
        <v>#REF!</v>
      </c>
      <c r="J292" s="93" t="e">
        <f>SUM(#REF!)</f>
        <v>#REF!</v>
      </c>
      <c r="K292" s="93" t="e">
        <f>SUM(#REF!)</f>
        <v>#REF!</v>
      </c>
      <c r="L292" s="93" t="e">
        <f>SUM(#REF!)</f>
        <v>#REF!</v>
      </c>
      <c r="M292" s="93" t="e">
        <f>SUM(#REF!)</f>
        <v>#REF!</v>
      </c>
      <c r="N292" s="8"/>
      <c r="O292" s="85" t="e">
        <f>SUM(#REF!)</f>
        <v>#REF!</v>
      </c>
      <c r="P292" s="85" t="e">
        <f>SUM(#REF!)</f>
        <v>#REF!</v>
      </c>
      <c r="Q292" s="85" t="e">
        <f>SUM(#REF!)</f>
        <v>#REF!</v>
      </c>
      <c r="R292" s="8"/>
      <c r="S292" s="85">
        <v>1500000</v>
      </c>
      <c r="T292" s="8">
        <v>-1500000</v>
      </c>
      <c r="U292" s="85">
        <v>0</v>
      </c>
      <c r="V292" s="8">
        <v>100000</v>
      </c>
      <c r="W292" s="85">
        <f>U292+V292</f>
        <v>100000</v>
      </c>
      <c r="X292" s="8"/>
      <c r="Y292" s="85"/>
      <c r="Z292" s="8"/>
      <c r="AA292" s="85">
        <f t="shared" si="85"/>
        <v>0</v>
      </c>
      <c r="AB292" s="85"/>
      <c r="AC292" s="8" t="e">
        <f t="shared" si="83"/>
        <v>#DIV/0!</v>
      </c>
    </row>
    <row r="293" spans="1:29" ht="14.25" customHeight="1" hidden="1">
      <c r="A293" s="15" t="s">
        <v>461</v>
      </c>
      <c r="B293" s="19" t="s">
        <v>5</v>
      </c>
      <c r="C293" s="19" t="s">
        <v>118</v>
      </c>
      <c r="D293" s="19" t="s">
        <v>17</v>
      </c>
      <c r="E293" s="19" t="s">
        <v>131</v>
      </c>
      <c r="F293" s="19" t="s">
        <v>324</v>
      </c>
      <c r="G293" s="19" t="s">
        <v>37</v>
      </c>
      <c r="H293" s="19"/>
      <c r="I293" s="92">
        <f aca="true" t="shared" si="86" ref="I293:N293">I295</f>
        <v>0</v>
      </c>
      <c r="J293" s="92">
        <f t="shared" si="86"/>
        <v>0</v>
      </c>
      <c r="K293" s="92">
        <f t="shared" si="86"/>
        <v>0</v>
      </c>
      <c r="L293" s="92">
        <f t="shared" si="86"/>
        <v>0</v>
      </c>
      <c r="M293" s="92">
        <f t="shared" si="86"/>
        <v>0</v>
      </c>
      <c r="N293" s="92">
        <f t="shared" si="86"/>
        <v>17500</v>
      </c>
      <c r="O293" s="92">
        <f>O295+O294</f>
        <v>17500</v>
      </c>
      <c r="P293" s="92">
        <f>P295+P294</f>
        <v>123600</v>
      </c>
      <c r="Q293" s="85">
        <f>O293+P293</f>
        <v>141100</v>
      </c>
      <c r="R293" s="8"/>
      <c r="S293" s="85">
        <v>141100</v>
      </c>
      <c r="T293" s="8"/>
      <c r="U293" s="85">
        <f>U294+U295</f>
        <v>141100</v>
      </c>
      <c r="V293" s="85">
        <f>V294+V295</f>
        <v>315500</v>
      </c>
      <c r="W293" s="85">
        <f>W294+W295</f>
        <v>456600</v>
      </c>
      <c r="X293" s="8"/>
      <c r="Y293" s="85">
        <f>SUM(Y294:Y295)</f>
        <v>513240</v>
      </c>
      <c r="Z293" s="85">
        <f>SUM(Z294:Z295)</f>
        <v>-383000</v>
      </c>
      <c r="AA293" s="85">
        <f>SUM(AA294:AA295)</f>
        <v>130240</v>
      </c>
      <c r="AB293" s="85">
        <f>SUM(AB294:AB295)</f>
        <v>129885</v>
      </c>
      <c r="AC293" s="8">
        <f t="shared" si="83"/>
        <v>0.9972742628992629</v>
      </c>
    </row>
    <row r="294" spans="1:29" ht="14.25" customHeight="1" hidden="1">
      <c r="A294" s="12" t="s">
        <v>462</v>
      </c>
      <c r="B294" s="22"/>
      <c r="C294" s="22"/>
      <c r="D294" s="22"/>
      <c r="E294" s="22"/>
      <c r="F294" s="22" t="s">
        <v>324</v>
      </c>
      <c r="G294" s="22" t="s">
        <v>37</v>
      </c>
      <c r="H294" s="22" t="s">
        <v>463</v>
      </c>
      <c r="I294" s="97"/>
      <c r="J294" s="97"/>
      <c r="K294" s="97"/>
      <c r="L294" s="97"/>
      <c r="M294" s="97"/>
      <c r="N294" s="97"/>
      <c r="O294" s="97"/>
      <c r="P294" s="11">
        <v>23600</v>
      </c>
      <c r="Q294" s="95">
        <f>O294+P294</f>
        <v>23600</v>
      </c>
      <c r="R294" s="8"/>
      <c r="S294" s="85">
        <v>23600</v>
      </c>
      <c r="T294" s="8"/>
      <c r="U294" s="85">
        <v>23600</v>
      </c>
      <c r="V294" s="8"/>
      <c r="W294" s="85">
        <f>U294+V294</f>
        <v>23600</v>
      </c>
      <c r="X294" s="8"/>
      <c r="Y294" s="85">
        <f t="shared" si="84"/>
        <v>23600</v>
      </c>
      <c r="Z294" s="8"/>
      <c r="AA294" s="85">
        <f t="shared" si="85"/>
        <v>23600</v>
      </c>
      <c r="AB294" s="85">
        <v>23600</v>
      </c>
      <c r="AC294" s="8">
        <f t="shared" si="83"/>
        <v>1</v>
      </c>
    </row>
    <row r="295" spans="1:29" ht="14.25" customHeight="1" hidden="1">
      <c r="A295" s="12" t="s">
        <v>464</v>
      </c>
      <c r="B295" s="22"/>
      <c r="C295" s="22"/>
      <c r="D295" s="22"/>
      <c r="E295" s="22"/>
      <c r="F295" s="22" t="s">
        <v>324</v>
      </c>
      <c r="G295" s="22" t="s">
        <v>37</v>
      </c>
      <c r="H295" s="22" t="s">
        <v>39</v>
      </c>
      <c r="I295" s="97"/>
      <c r="J295" s="95"/>
      <c r="K295" s="95"/>
      <c r="L295" s="95"/>
      <c r="M295" s="95"/>
      <c r="N295" s="11">
        <v>17500</v>
      </c>
      <c r="O295" s="95">
        <f>I295+N295</f>
        <v>17500</v>
      </c>
      <c r="P295" s="8">
        <v>100000</v>
      </c>
      <c r="Q295" s="95">
        <f>O295+P295</f>
        <v>117500</v>
      </c>
      <c r="R295" s="8"/>
      <c r="S295" s="85">
        <v>117500</v>
      </c>
      <c r="T295" s="8"/>
      <c r="U295" s="85">
        <v>117500</v>
      </c>
      <c r="V295" s="8">
        <v>315500</v>
      </c>
      <c r="W295" s="85">
        <f>U295+V295</f>
        <v>433000</v>
      </c>
      <c r="X295" s="8"/>
      <c r="Y295" s="85">
        <v>489640</v>
      </c>
      <c r="Z295" s="8">
        <v>-383000</v>
      </c>
      <c r="AA295" s="85">
        <f t="shared" si="85"/>
        <v>106640</v>
      </c>
      <c r="AB295" s="85">
        <v>106285</v>
      </c>
      <c r="AC295" s="8">
        <f t="shared" si="83"/>
        <v>0.9966710427606902</v>
      </c>
    </row>
    <row r="296" spans="1:29" ht="14.25" customHeight="1">
      <c r="A296" s="15" t="s">
        <v>465</v>
      </c>
      <c r="B296" s="19" t="s">
        <v>5</v>
      </c>
      <c r="C296" s="19" t="s">
        <v>118</v>
      </c>
      <c r="D296" s="19" t="s">
        <v>17</v>
      </c>
      <c r="E296" s="19" t="s">
        <v>467</v>
      </c>
      <c r="F296" s="19"/>
      <c r="G296" s="19"/>
      <c r="H296" s="19"/>
      <c r="I296" s="92"/>
      <c r="J296" s="85"/>
      <c r="K296" s="85"/>
      <c r="L296" s="85"/>
      <c r="M296" s="85"/>
      <c r="N296" s="8"/>
      <c r="O296" s="85"/>
      <c r="P296" s="85"/>
      <c r="Q296" s="85" t="e">
        <f>#REF!</f>
        <v>#REF!</v>
      </c>
      <c r="R296" s="85" t="e">
        <f>#REF!</f>
        <v>#REF!</v>
      </c>
      <c r="S296" s="85" t="e">
        <f>#REF!</f>
        <v>#REF!</v>
      </c>
      <c r="T296" s="8"/>
      <c r="U296" s="85">
        <f>SUM(U297:U298)</f>
        <v>0</v>
      </c>
      <c r="V296" s="85">
        <f>SUM(V297:V298)</f>
        <v>500000</v>
      </c>
      <c r="W296" s="85">
        <f>SUM(W297:W298)</f>
        <v>500000</v>
      </c>
      <c r="X296" s="8"/>
      <c r="Y296" s="85">
        <f>SUM(Y297:Y298)</f>
        <v>500000</v>
      </c>
      <c r="Z296" s="85">
        <f>SUM(Z297:Z298)</f>
        <v>0</v>
      </c>
      <c r="AA296" s="85">
        <f>SUM(AA297:AA298)</f>
        <v>500000</v>
      </c>
      <c r="AB296" s="85">
        <f>SUM(AB297:AB298)</f>
        <v>500000</v>
      </c>
      <c r="AC296" s="8">
        <f t="shared" si="83"/>
        <v>1</v>
      </c>
    </row>
    <row r="297" spans="1:29" ht="14.25" customHeight="1" hidden="1">
      <c r="A297" s="12" t="s">
        <v>466</v>
      </c>
      <c r="B297" s="22" t="s">
        <v>5</v>
      </c>
      <c r="C297" s="22" t="s">
        <v>118</v>
      </c>
      <c r="D297" s="22" t="s">
        <v>17</v>
      </c>
      <c r="E297" s="22" t="s">
        <v>467</v>
      </c>
      <c r="F297" s="22" t="s">
        <v>340</v>
      </c>
      <c r="G297" s="22" t="s">
        <v>54</v>
      </c>
      <c r="H297" s="22" t="s">
        <v>55</v>
      </c>
      <c r="I297" s="97"/>
      <c r="J297" s="95"/>
      <c r="K297" s="95"/>
      <c r="L297" s="95"/>
      <c r="M297" s="95"/>
      <c r="N297" s="11"/>
      <c r="O297" s="95"/>
      <c r="P297" s="85"/>
      <c r="Q297" s="85"/>
      <c r="R297" s="8"/>
      <c r="S297" s="85"/>
      <c r="T297" s="8"/>
      <c r="U297" s="85"/>
      <c r="V297" s="8">
        <v>400000</v>
      </c>
      <c r="W297" s="85">
        <f>U297+V297</f>
        <v>400000</v>
      </c>
      <c r="X297" s="8"/>
      <c r="Y297" s="85">
        <f>W297+X297</f>
        <v>400000</v>
      </c>
      <c r="Z297" s="8"/>
      <c r="AA297" s="85">
        <f>Y297+Z297</f>
        <v>400000</v>
      </c>
      <c r="AB297" s="85">
        <v>400000</v>
      </c>
      <c r="AC297" s="8">
        <f t="shared" si="83"/>
        <v>1</v>
      </c>
    </row>
    <row r="298" spans="1:29" ht="14.25" customHeight="1" hidden="1">
      <c r="A298" s="12" t="s">
        <v>468</v>
      </c>
      <c r="B298" s="22" t="s">
        <v>5</v>
      </c>
      <c r="C298" s="22" t="s">
        <v>118</v>
      </c>
      <c r="D298" s="22" t="s">
        <v>17</v>
      </c>
      <c r="E298" s="22" t="s">
        <v>467</v>
      </c>
      <c r="F298" s="22" t="s">
        <v>324</v>
      </c>
      <c r="G298" s="22" t="s">
        <v>30</v>
      </c>
      <c r="H298" s="22" t="s">
        <v>35</v>
      </c>
      <c r="I298" s="97"/>
      <c r="J298" s="95"/>
      <c r="K298" s="95"/>
      <c r="L298" s="95"/>
      <c r="M298" s="95"/>
      <c r="N298" s="11"/>
      <c r="O298" s="95"/>
      <c r="P298" s="85"/>
      <c r="Q298" s="85"/>
      <c r="R298" s="8"/>
      <c r="S298" s="85"/>
      <c r="T298" s="8"/>
      <c r="U298" s="85"/>
      <c r="V298" s="8">
        <v>100000</v>
      </c>
      <c r="W298" s="85">
        <f>U298+V298</f>
        <v>100000</v>
      </c>
      <c r="X298" s="8"/>
      <c r="Y298" s="85">
        <f>W298+X298</f>
        <v>100000</v>
      </c>
      <c r="Z298" s="8"/>
      <c r="AA298" s="85">
        <f>Y298+Z298</f>
        <v>100000</v>
      </c>
      <c r="AB298" s="85">
        <v>100000</v>
      </c>
      <c r="AC298" s="8">
        <f t="shared" si="83"/>
        <v>1</v>
      </c>
    </row>
    <row r="299" spans="1:29" ht="14.25" customHeight="1">
      <c r="A299" s="13" t="s">
        <v>133</v>
      </c>
      <c r="B299" s="89" t="s">
        <v>5</v>
      </c>
      <c r="C299" s="89" t="s">
        <v>82</v>
      </c>
      <c r="D299" s="89"/>
      <c r="E299" s="89"/>
      <c r="F299" s="89"/>
      <c r="G299" s="89"/>
      <c r="H299" s="89"/>
      <c r="I299" s="96" t="e">
        <f>I300+I306</f>
        <v>#REF!</v>
      </c>
      <c r="J299" s="104" t="e">
        <f>J300+J306</f>
        <v>#REF!</v>
      </c>
      <c r="K299" s="104" t="e">
        <f>K300+K306</f>
        <v>#REF!</v>
      </c>
      <c r="L299" s="104" t="e">
        <f>L300+L306</f>
        <v>#REF!</v>
      </c>
      <c r="M299" s="104" t="e">
        <f>M300+M306</f>
        <v>#REF!</v>
      </c>
      <c r="N299" s="8"/>
      <c r="O299" s="84">
        <f>O300+O305</f>
        <v>2027500</v>
      </c>
      <c r="P299" s="84">
        <f>P300+P305</f>
        <v>742375</v>
      </c>
      <c r="Q299" s="84">
        <f>Q300+Q305</f>
        <v>2769875</v>
      </c>
      <c r="R299" s="8"/>
      <c r="S299" s="85">
        <v>3147675</v>
      </c>
      <c r="T299" s="8"/>
      <c r="U299" s="84">
        <f aca="true" t="shared" si="87" ref="U299:AA299">U300+U305</f>
        <v>2769875</v>
      </c>
      <c r="V299" s="84">
        <f t="shared" si="87"/>
        <v>-368400</v>
      </c>
      <c r="W299" s="84">
        <f t="shared" si="87"/>
        <v>2498075</v>
      </c>
      <c r="X299" s="84">
        <f t="shared" si="87"/>
        <v>706900</v>
      </c>
      <c r="Y299" s="84">
        <f t="shared" si="87"/>
        <v>3687834.51</v>
      </c>
      <c r="Z299" s="84">
        <f t="shared" si="87"/>
        <v>52300</v>
      </c>
      <c r="AA299" s="84">
        <f t="shared" si="87"/>
        <v>3740134.51</v>
      </c>
      <c r="AB299" s="84">
        <f>AB300+AB305</f>
        <v>2478202.21</v>
      </c>
      <c r="AC299" s="8">
        <f t="shared" si="83"/>
        <v>0.6625970813012284</v>
      </c>
    </row>
    <row r="300" spans="1:29" ht="14.25" customHeight="1">
      <c r="A300" s="13" t="s">
        <v>134</v>
      </c>
      <c r="B300" s="89" t="s">
        <v>5</v>
      </c>
      <c r="C300" s="89" t="s">
        <v>82</v>
      </c>
      <c r="D300" s="89" t="s">
        <v>82</v>
      </c>
      <c r="E300" s="89"/>
      <c r="F300" s="89"/>
      <c r="G300" s="89"/>
      <c r="H300" s="89"/>
      <c r="I300" s="96">
        <f>I303</f>
        <v>550000</v>
      </c>
      <c r="J300" s="104">
        <f>J303</f>
        <v>40180</v>
      </c>
      <c r="K300" s="104">
        <f>K303</f>
        <v>169940</v>
      </c>
      <c r="L300" s="104">
        <f>L303</f>
        <v>169940</v>
      </c>
      <c r="M300" s="104">
        <f>M303</f>
        <v>169940</v>
      </c>
      <c r="N300" s="8"/>
      <c r="O300" s="84">
        <v>550000</v>
      </c>
      <c r="P300" s="8"/>
      <c r="Q300" s="84">
        <v>550000</v>
      </c>
      <c r="R300" s="8"/>
      <c r="S300" s="84">
        <v>550000</v>
      </c>
      <c r="T300" s="8"/>
      <c r="U300" s="84">
        <f>SUM(U302:U304)</f>
        <v>550000</v>
      </c>
      <c r="V300" s="84">
        <f>SUM(V302:V304)</f>
        <v>-170000</v>
      </c>
      <c r="W300" s="84">
        <f>SUM(W302:W304)</f>
        <v>380000</v>
      </c>
      <c r="X300" s="8"/>
      <c r="Y300" s="84">
        <f>SUM(Y302:Y304)</f>
        <v>380000</v>
      </c>
      <c r="Z300" s="8"/>
      <c r="AA300" s="84">
        <f>SUM(AA302:AA304)</f>
        <v>380000</v>
      </c>
      <c r="AB300" s="84">
        <f>SUM(AB302:AB304)</f>
        <v>237694</v>
      </c>
      <c r="AC300" s="8">
        <f t="shared" si="83"/>
        <v>0.6255105263157895</v>
      </c>
    </row>
    <row r="301" spans="1:29" ht="14.25" customHeight="1">
      <c r="A301" s="15" t="s">
        <v>552</v>
      </c>
      <c r="B301" s="19" t="s">
        <v>5</v>
      </c>
      <c r="C301" s="19" t="s">
        <v>82</v>
      </c>
      <c r="D301" s="19" t="s">
        <v>82</v>
      </c>
      <c r="E301" s="19" t="s">
        <v>135</v>
      </c>
      <c r="F301" s="19"/>
      <c r="G301" s="19"/>
      <c r="H301" s="19"/>
      <c r="I301" s="92"/>
      <c r="J301" s="93"/>
      <c r="K301" s="93"/>
      <c r="L301" s="93"/>
      <c r="M301" s="93"/>
      <c r="N301" s="8"/>
      <c r="O301" s="85"/>
      <c r="P301" s="8"/>
      <c r="Q301" s="85"/>
      <c r="R301" s="8"/>
      <c r="S301" s="85"/>
      <c r="T301" s="8"/>
      <c r="U301" s="85"/>
      <c r="V301" s="85"/>
      <c r="W301" s="85"/>
      <c r="X301" s="8"/>
      <c r="Y301" s="85"/>
      <c r="Z301" s="8"/>
      <c r="AA301" s="85">
        <v>380000</v>
      </c>
      <c r="AB301" s="85">
        <v>237694</v>
      </c>
      <c r="AC301" s="8"/>
    </row>
    <row r="302" spans="1:29" ht="14.25" customHeight="1" hidden="1">
      <c r="A302" s="15" t="s">
        <v>400</v>
      </c>
      <c r="B302" s="19" t="s">
        <v>5</v>
      </c>
      <c r="C302" s="19" t="s">
        <v>82</v>
      </c>
      <c r="D302" s="19" t="s">
        <v>82</v>
      </c>
      <c r="E302" s="19" t="s">
        <v>135</v>
      </c>
      <c r="F302" s="19" t="s">
        <v>324</v>
      </c>
      <c r="G302" s="19" t="s">
        <v>30</v>
      </c>
      <c r="H302" s="19" t="s">
        <v>35</v>
      </c>
      <c r="I302" s="92"/>
      <c r="J302" s="93"/>
      <c r="K302" s="93"/>
      <c r="L302" s="93"/>
      <c r="M302" s="93"/>
      <c r="N302" s="8"/>
      <c r="O302" s="85"/>
      <c r="P302" s="8"/>
      <c r="Q302" s="85"/>
      <c r="R302" s="8"/>
      <c r="S302" s="85"/>
      <c r="T302" s="8"/>
      <c r="U302" s="85"/>
      <c r="V302" s="8">
        <v>27600</v>
      </c>
      <c r="W302" s="85">
        <f>U302+V302</f>
        <v>27600</v>
      </c>
      <c r="X302" s="8"/>
      <c r="Y302" s="85">
        <f>W302+X302</f>
        <v>27600</v>
      </c>
      <c r="Z302" s="8"/>
      <c r="AA302" s="85">
        <f>Y302+Z302</f>
        <v>27600</v>
      </c>
      <c r="AB302" s="85">
        <v>20770</v>
      </c>
      <c r="AC302" s="8">
        <f t="shared" si="83"/>
        <v>0.7525362318840579</v>
      </c>
    </row>
    <row r="303" spans="1:29" ht="14.25" customHeight="1" hidden="1">
      <c r="A303" s="15" t="s">
        <v>469</v>
      </c>
      <c r="B303" s="19" t="s">
        <v>5</v>
      </c>
      <c r="C303" s="19" t="s">
        <v>82</v>
      </c>
      <c r="D303" s="19" t="s">
        <v>82</v>
      </c>
      <c r="E303" s="99" t="s">
        <v>135</v>
      </c>
      <c r="F303" s="19" t="s">
        <v>324</v>
      </c>
      <c r="G303" s="19" t="s">
        <v>70</v>
      </c>
      <c r="H303" s="19" t="s">
        <v>73</v>
      </c>
      <c r="I303" s="92">
        <v>550000</v>
      </c>
      <c r="J303" s="8">
        <v>40180</v>
      </c>
      <c r="K303" s="8">
        <v>169940</v>
      </c>
      <c r="L303" s="8">
        <v>169940</v>
      </c>
      <c r="M303" s="85">
        <v>169940</v>
      </c>
      <c r="N303" s="8"/>
      <c r="O303" s="85">
        <v>550000</v>
      </c>
      <c r="P303" s="8"/>
      <c r="Q303" s="85">
        <v>550000</v>
      </c>
      <c r="R303" s="8">
        <v>-45000</v>
      </c>
      <c r="S303" s="85">
        <f>Q303+R303</f>
        <v>505000</v>
      </c>
      <c r="T303" s="8"/>
      <c r="U303" s="85">
        <f>S303+T303</f>
        <v>505000</v>
      </c>
      <c r="V303" s="8">
        <v>-197600</v>
      </c>
      <c r="W303" s="85">
        <f>U303+V303</f>
        <v>307400</v>
      </c>
      <c r="X303" s="8"/>
      <c r="Y303" s="85">
        <f>W303+X303</f>
        <v>307400</v>
      </c>
      <c r="Z303" s="8"/>
      <c r="AA303" s="85">
        <f>Y303+Z303</f>
        <v>307400</v>
      </c>
      <c r="AB303" s="85">
        <v>171924</v>
      </c>
      <c r="AC303" s="8">
        <f t="shared" si="83"/>
        <v>0.5592843201040989</v>
      </c>
    </row>
    <row r="304" spans="1:29" ht="14.25" customHeight="1" hidden="1">
      <c r="A304" s="15" t="s">
        <v>470</v>
      </c>
      <c r="B304" s="19" t="s">
        <v>5</v>
      </c>
      <c r="C304" s="19" t="s">
        <v>82</v>
      </c>
      <c r="D304" s="19" t="s">
        <v>82</v>
      </c>
      <c r="E304" s="19" t="s">
        <v>135</v>
      </c>
      <c r="F304" s="19" t="s">
        <v>471</v>
      </c>
      <c r="G304" s="19" t="s">
        <v>70</v>
      </c>
      <c r="H304" s="19" t="s">
        <v>84</v>
      </c>
      <c r="I304" s="92"/>
      <c r="J304" s="85"/>
      <c r="K304" s="85"/>
      <c r="L304" s="85"/>
      <c r="M304" s="85"/>
      <c r="N304" s="8"/>
      <c r="O304" s="85"/>
      <c r="P304" s="85"/>
      <c r="Q304" s="85"/>
      <c r="R304" s="8">
        <v>45000</v>
      </c>
      <c r="S304" s="85">
        <f>Q304+R304</f>
        <v>45000</v>
      </c>
      <c r="T304" s="8"/>
      <c r="U304" s="85">
        <f>S304+T304</f>
        <v>45000</v>
      </c>
      <c r="V304" s="8"/>
      <c r="W304" s="85">
        <f>U304+V304</f>
        <v>45000</v>
      </c>
      <c r="X304" s="8"/>
      <c r="Y304" s="85">
        <f>W304+X304</f>
        <v>45000</v>
      </c>
      <c r="Z304" s="8"/>
      <c r="AA304" s="85">
        <f>Y304+Z304</f>
        <v>45000</v>
      </c>
      <c r="AB304" s="85">
        <v>45000</v>
      </c>
      <c r="AC304" s="8">
        <f t="shared" si="83"/>
        <v>1</v>
      </c>
    </row>
    <row r="305" spans="1:29" ht="14.25" customHeight="1">
      <c r="A305" s="13" t="s">
        <v>472</v>
      </c>
      <c r="B305" s="89" t="s">
        <v>5</v>
      </c>
      <c r="C305" s="89" t="s">
        <v>82</v>
      </c>
      <c r="D305" s="89" t="s">
        <v>105</v>
      </c>
      <c r="E305" s="114"/>
      <c r="F305" s="89"/>
      <c r="G305" s="89"/>
      <c r="H305" s="89"/>
      <c r="I305" s="96" t="e">
        <f>I306</f>
        <v>#REF!</v>
      </c>
      <c r="J305" s="104" t="e">
        <f>J306</f>
        <v>#REF!</v>
      </c>
      <c r="K305" s="104" t="e">
        <f>K306</f>
        <v>#REF!</v>
      </c>
      <c r="L305" s="104" t="e">
        <f>L306</f>
        <v>#REF!</v>
      </c>
      <c r="M305" s="104" t="e">
        <f>M306</f>
        <v>#REF!</v>
      </c>
      <c r="N305" s="8"/>
      <c r="O305" s="84">
        <f>O306</f>
        <v>1477500</v>
      </c>
      <c r="P305" s="84">
        <f>P306</f>
        <v>742375</v>
      </c>
      <c r="Q305" s="84">
        <f>Q306</f>
        <v>2219875</v>
      </c>
      <c r="R305" s="8"/>
      <c r="S305" s="85">
        <v>2597675</v>
      </c>
      <c r="T305" s="8"/>
      <c r="U305" s="84">
        <f aca="true" t="shared" si="88" ref="U305:AB305">U306</f>
        <v>2219875</v>
      </c>
      <c r="V305" s="84">
        <f t="shared" si="88"/>
        <v>-198400</v>
      </c>
      <c r="W305" s="84">
        <f t="shared" si="88"/>
        <v>2118075</v>
      </c>
      <c r="X305" s="84">
        <f t="shared" si="88"/>
        <v>706900</v>
      </c>
      <c r="Y305" s="84">
        <f t="shared" si="88"/>
        <v>3307834.51</v>
      </c>
      <c r="Z305" s="84">
        <f t="shared" si="88"/>
        <v>52300</v>
      </c>
      <c r="AA305" s="84">
        <f t="shared" si="88"/>
        <v>3360134.51</v>
      </c>
      <c r="AB305" s="84">
        <f t="shared" si="88"/>
        <v>2240508.21</v>
      </c>
      <c r="AC305" s="8">
        <f t="shared" si="83"/>
        <v>0.666791226164336</v>
      </c>
    </row>
    <row r="306" spans="1:29" ht="14.25" customHeight="1">
      <c r="A306" s="18" t="s">
        <v>473</v>
      </c>
      <c r="B306" s="19" t="s">
        <v>5</v>
      </c>
      <c r="C306" s="19" t="s">
        <v>82</v>
      </c>
      <c r="D306" s="19" t="s">
        <v>105</v>
      </c>
      <c r="E306" s="19" t="s">
        <v>136</v>
      </c>
      <c r="F306" s="19"/>
      <c r="G306" s="19"/>
      <c r="H306" s="19"/>
      <c r="I306" s="92" t="e">
        <f>I308+I313+I323</f>
        <v>#REF!</v>
      </c>
      <c r="J306" s="92" t="e">
        <f>J308+J313+J323</f>
        <v>#REF!</v>
      </c>
      <c r="K306" s="92" t="e">
        <f>K308+K313+K323</f>
        <v>#REF!</v>
      </c>
      <c r="L306" s="92" t="e">
        <f>L308+L313+L323</f>
        <v>#REF!</v>
      </c>
      <c r="M306" s="92" t="e">
        <f>M308+M313+M323</f>
        <v>#REF!</v>
      </c>
      <c r="N306" s="8"/>
      <c r="O306" s="85">
        <f>O308+O313+O323+O319</f>
        <v>1477500</v>
      </c>
      <c r="P306" s="85">
        <f>P308+P313+P323+P319</f>
        <v>742375</v>
      </c>
      <c r="Q306" s="85">
        <f>Q308+Q313+Q323+Q319</f>
        <v>2219875</v>
      </c>
      <c r="R306" s="8"/>
      <c r="S306" s="85">
        <v>2597675</v>
      </c>
      <c r="T306" s="8"/>
      <c r="U306" s="85">
        <f>U308+U313+U319+U323</f>
        <v>2219875</v>
      </c>
      <c r="V306" s="85">
        <f>V308+V313+V319+V323</f>
        <v>-198400</v>
      </c>
      <c r="W306" s="85">
        <f>W308+W313+W319+W323</f>
        <v>2118075</v>
      </c>
      <c r="X306" s="85">
        <f>X308+X313+X319+X323</f>
        <v>706900</v>
      </c>
      <c r="Y306" s="85">
        <f>Y308+Y313+Y319+Y323+Y307</f>
        <v>3307834.51</v>
      </c>
      <c r="Z306" s="85">
        <f>Z308+Z313+Z319+Z323+Z307</f>
        <v>52300</v>
      </c>
      <c r="AA306" s="85">
        <f>AA308+AA313+AA319+AA323+AA307</f>
        <v>3360134.51</v>
      </c>
      <c r="AB306" s="85">
        <f>AB308+AB313+AB319+AB323+AB307</f>
        <v>2240508.21</v>
      </c>
      <c r="AC306" s="8">
        <f t="shared" si="83"/>
        <v>0.666791226164336</v>
      </c>
    </row>
    <row r="307" spans="1:29" ht="14.25" customHeight="1" hidden="1">
      <c r="A307" s="18" t="s">
        <v>326</v>
      </c>
      <c r="B307" s="19" t="s">
        <v>5</v>
      </c>
      <c r="C307" s="19" t="s">
        <v>82</v>
      </c>
      <c r="D307" s="19" t="s">
        <v>105</v>
      </c>
      <c r="E307" s="19" t="s">
        <v>136</v>
      </c>
      <c r="F307" s="19" t="s">
        <v>324</v>
      </c>
      <c r="G307" s="19" t="s">
        <v>28</v>
      </c>
      <c r="H307" s="19" t="s">
        <v>43</v>
      </c>
      <c r="I307" s="92"/>
      <c r="J307" s="92"/>
      <c r="K307" s="92"/>
      <c r="L307" s="92"/>
      <c r="M307" s="92"/>
      <c r="N307" s="8"/>
      <c r="O307" s="85"/>
      <c r="P307" s="85"/>
      <c r="Q307" s="85"/>
      <c r="R307" s="8"/>
      <c r="S307" s="85"/>
      <c r="T307" s="8"/>
      <c r="U307" s="85"/>
      <c r="V307" s="85"/>
      <c r="W307" s="85"/>
      <c r="X307" s="85"/>
      <c r="Y307" s="85">
        <v>300000</v>
      </c>
      <c r="Z307" s="8">
        <v>50000</v>
      </c>
      <c r="AA307" s="85">
        <f>Y307+Z307</f>
        <v>350000</v>
      </c>
      <c r="AB307" s="85"/>
      <c r="AC307" s="8">
        <f t="shared" si="83"/>
        <v>0</v>
      </c>
    </row>
    <row r="308" spans="1:29" ht="14.25" customHeight="1" hidden="1">
      <c r="A308" s="18" t="s">
        <v>34</v>
      </c>
      <c r="B308" s="19" t="s">
        <v>5</v>
      </c>
      <c r="C308" s="19" t="s">
        <v>82</v>
      </c>
      <c r="D308" s="19" t="s">
        <v>105</v>
      </c>
      <c r="E308" s="19" t="s">
        <v>136</v>
      </c>
      <c r="F308" s="19" t="s">
        <v>324</v>
      </c>
      <c r="G308" s="19" t="s">
        <v>30</v>
      </c>
      <c r="H308" s="19" t="s">
        <v>35</v>
      </c>
      <c r="I308" s="92" t="e">
        <f>#REF!+I309+I312</f>
        <v>#REF!</v>
      </c>
      <c r="J308" s="92" t="e">
        <f>#REF!+J309+J312</f>
        <v>#REF!</v>
      </c>
      <c r="K308" s="92" t="e">
        <f>#REF!+K309+K312</f>
        <v>#REF!</v>
      </c>
      <c r="L308" s="92" t="e">
        <f>#REF!+L309+L312</f>
        <v>#REF!</v>
      </c>
      <c r="M308" s="92" t="e">
        <f>#REF!+M309+M312</f>
        <v>#REF!</v>
      </c>
      <c r="N308" s="8"/>
      <c r="O308" s="85">
        <f>SUM(O309:O312)</f>
        <v>235000</v>
      </c>
      <c r="P308" s="85">
        <f>SUM(P309:P312)</f>
        <v>204400</v>
      </c>
      <c r="Q308" s="85">
        <f>SUM(Q309:Q312)</f>
        <v>439400</v>
      </c>
      <c r="R308" s="8"/>
      <c r="S308" s="85">
        <v>720600</v>
      </c>
      <c r="T308" s="8"/>
      <c r="U308" s="85">
        <f>SUM(U309:U312)</f>
        <v>439400</v>
      </c>
      <c r="V308" s="85">
        <f>SUM(V309:V312)</f>
        <v>0</v>
      </c>
      <c r="W308" s="84">
        <f>SUM(W309:W312)</f>
        <v>439400</v>
      </c>
      <c r="X308" s="84">
        <f>SUM(X309:X312)</f>
        <v>-28700</v>
      </c>
      <c r="Y308" s="85">
        <v>1060700</v>
      </c>
      <c r="Z308" s="85">
        <v>-102000</v>
      </c>
      <c r="AA308" s="85">
        <v>958700</v>
      </c>
      <c r="AB308" s="85">
        <v>230192.7</v>
      </c>
      <c r="AC308" s="8">
        <f t="shared" si="83"/>
        <v>0.24010921038906854</v>
      </c>
    </row>
    <row r="309" spans="1:29" ht="14.25" customHeight="1" hidden="1">
      <c r="A309" s="12" t="s">
        <v>474</v>
      </c>
      <c r="B309" s="22"/>
      <c r="C309" s="22"/>
      <c r="D309" s="22"/>
      <c r="E309" s="22"/>
      <c r="F309" s="22"/>
      <c r="G309" s="22" t="s">
        <v>30</v>
      </c>
      <c r="H309" s="22" t="s">
        <v>35</v>
      </c>
      <c r="I309" s="97">
        <v>135000</v>
      </c>
      <c r="J309" s="92">
        <v>45000</v>
      </c>
      <c r="K309" s="92">
        <v>30000</v>
      </c>
      <c r="L309" s="92">
        <v>15000</v>
      </c>
      <c r="M309" s="92">
        <v>45000</v>
      </c>
      <c r="N309" s="8"/>
      <c r="O309" s="85">
        <v>135000</v>
      </c>
      <c r="P309" s="8">
        <v>150000</v>
      </c>
      <c r="Q309" s="85">
        <f>O309+P309</f>
        <v>285000</v>
      </c>
      <c r="R309" s="8"/>
      <c r="S309" s="85">
        <v>285000</v>
      </c>
      <c r="T309" s="8"/>
      <c r="U309" s="85">
        <v>285000</v>
      </c>
      <c r="V309" s="8"/>
      <c r="W309" s="85">
        <f>U309+V309</f>
        <v>285000</v>
      </c>
      <c r="X309" s="8"/>
      <c r="Y309" s="85">
        <f>W309+X309</f>
        <v>285000</v>
      </c>
      <c r="Z309" s="8"/>
      <c r="AA309" s="85">
        <f aca="true" t="shared" si="89" ref="AA309:AA328">Y309+Z309</f>
        <v>285000</v>
      </c>
      <c r="AB309" s="85"/>
      <c r="AC309" s="8">
        <f t="shared" si="83"/>
        <v>0</v>
      </c>
    </row>
    <row r="310" spans="1:29" ht="14.25" customHeight="1" hidden="1">
      <c r="A310" s="12" t="s">
        <v>475</v>
      </c>
      <c r="B310" s="22"/>
      <c r="C310" s="22"/>
      <c r="D310" s="22"/>
      <c r="E310" s="22"/>
      <c r="F310" s="22"/>
      <c r="G310" s="22" t="s">
        <v>30</v>
      </c>
      <c r="H310" s="22" t="s">
        <v>35</v>
      </c>
      <c r="I310" s="97"/>
      <c r="J310" s="92"/>
      <c r="K310" s="92"/>
      <c r="L310" s="92"/>
      <c r="M310" s="92"/>
      <c r="N310" s="8"/>
      <c r="O310" s="85"/>
      <c r="P310" s="8">
        <v>54400</v>
      </c>
      <c r="Q310" s="85">
        <f>O310+P310</f>
        <v>54400</v>
      </c>
      <c r="R310" s="8"/>
      <c r="S310" s="85">
        <v>54400</v>
      </c>
      <c r="T310" s="8"/>
      <c r="U310" s="85">
        <v>54400</v>
      </c>
      <c r="V310" s="8"/>
      <c r="W310" s="85">
        <f>U310+V310</f>
        <v>54400</v>
      </c>
      <c r="X310" s="8">
        <v>-28700</v>
      </c>
      <c r="Y310" s="85">
        <f>W310+X310</f>
        <v>25700</v>
      </c>
      <c r="Z310" s="8"/>
      <c r="AA310" s="85">
        <f t="shared" si="89"/>
        <v>25700</v>
      </c>
      <c r="AB310" s="85"/>
      <c r="AC310" s="8">
        <f t="shared" si="83"/>
        <v>0</v>
      </c>
    </row>
    <row r="311" spans="1:29" ht="14.25" customHeight="1" hidden="1">
      <c r="A311" s="12" t="s">
        <v>34</v>
      </c>
      <c r="B311" s="22"/>
      <c r="C311" s="22"/>
      <c r="D311" s="22"/>
      <c r="E311" s="22"/>
      <c r="F311" s="22"/>
      <c r="G311" s="22" t="s">
        <v>30</v>
      </c>
      <c r="H311" s="22" t="s">
        <v>35</v>
      </c>
      <c r="I311" s="97"/>
      <c r="J311" s="92"/>
      <c r="K311" s="92"/>
      <c r="L311" s="92"/>
      <c r="M311" s="92"/>
      <c r="N311" s="8"/>
      <c r="O311" s="85"/>
      <c r="P311" s="8"/>
      <c r="Q311" s="85"/>
      <c r="R311" s="8"/>
      <c r="S311" s="85"/>
      <c r="T311" s="8"/>
      <c r="U311" s="85"/>
      <c r="V311" s="8"/>
      <c r="W311" s="85"/>
      <c r="X311" s="8"/>
      <c r="Y311" s="85"/>
      <c r="Z311" s="8">
        <v>650000</v>
      </c>
      <c r="AA311" s="85">
        <f>Y311+Z311</f>
        <v>650000</v>
      </c>
      <c r="AB311" s="85"/>
      <c r="AC311" s="8">
        <f t="shared" si="83"/>
        <v>0</v>
      </c>
    </row>
    <row r="312" spans="1:29" ht="14.25" customHeight="1" hidden="1">
      <c r="A312" s="12" t="s">
        <v>182</v>
      </c>
      <c r="B312" s="22"/>
      <c r="C312" s="22"/>
      <c r="D312" s="22"/>
      <c r="E312" s="22"/>
      <c r="F312" s="22"/>
      <c r="G312" s="22" t="s">
        <v>30</v>
      </c>
      <c r="H312" s="22" t="s">
        <v>35</v>
      </c>
      <c r="I312" s="97">
        <v>100000</v>
      </c>
      <c r="J312" s="92">
        <v>50000</v>
      </c>
      <c r="K312" s="92"/>
      <c r="L312" s="92"/>
      <c r="M312" s="92">
        <v>50000</v>
      </c>
      <c r="N312" s="8"/>
      <c r="O312" s="85">
        <v>100000</v>
      </c>
      <c r="P312" s="8"/>
      <c r="Q312" s="85">
        <f>O312+P312</f>
        <v>100000</v>
      </c>
      <c r="R312" s="8"/>
      <c r="S312" s="85">
        <v>100000</v>
      </c>
      <c r="T312" s="8"/>
      <c r="U312" s="85">
        <v>100000</v>
      </c>
      <c r="V312" s="8"/>
      <c r="W312" s="85">
        <f>U312+V312</f>
        <v>100000</v>
      </c>
      <c r="X312" s="8"/>
      <c r="Y312" s="85">
        <f>W312+X312</f>
        <v>100000</v>
      </c>
      <c r="Z312" s="8"/>
      <c r="AA312" s="85">
        <f t="shared" si="89"/>
        <v>100000</v>
      </c>
      <c r="AB312" s="85"/>
      <c r="AC312" s="8">
        <f t="shared" si="83"/>
        <v>0</v>
      </c>
    </row>
    <row r="313" spans="1:29" ht="14.25" customHeight="1" hidden="1">
      <c r="A313" s="15" t="s">
        <v>241</v>
      </c>
      <c r="B313" s="19" t="s">
        <v>5</v>
      </c>
      <c r="C313" s="19" t="s">
        <v>82</v>
      </c>
      <c r="D313" s="19" t="s">
        <v>105</v>
      </c>
      <c r="E313" s="19" t="s">
        <v>136</v>
      </c>
      <c r="F313" s="19"/>
      <c r="G313" s="19" t="s">
        <v>70</v>
      </c>
      <c r="H313" s="19"/>
      <c r="I313" s="92">
        <f>I314+I315+I316</f>
        <v>1242500</v>
      </c>
      <c r="J313" s="92">
        <f>J314+J315+J316</f>
        <v>0</v>
      </c>
      <c r="K313" s="92">
        <f>K314+K315+K316</f>
        <v>396250</v>
      </c>
      <c r="L313" s="93">
        <f>L314+L315+L316</f>
        <v>700000</v>
      </c>
      <c r="M313" s="93">
        <f>M314+M315+M316</f>
        <v>146250</v>
      </c>
      <c r="N313" s="8"/>
      <c r="O313" s="85">
        <f>SUM(O314:O318)</f>
        <v>1242500</v>
      </c>
      <c r="P313" s="85">
        <f>SUM(P314:P318)</f>
        <v>24800</v>
      </c>
      <c r="Q313" s="85">
        <f>SUM(Q314:Q318)</f>
        <v>1267300</v>
      </c>
      <c r="R313" s="85">
        <f>SUM(R314:R318)</f>
        <v>0</v>
      </c>
      <c r="S313" s="85">
        <f>SUM(S314:S318)</f>
        <v>1267300</v>
      </c>
      <c r="T313" s="8"/>
      <c r="U313" s="85">
        <f aca="true" t="shared" si="90" ref="U313:AB313">SUM(U314:U318)</f>
        <v>1267300</v>
      </c>
      <c r="V313" s="85">
        <f t="shared" si="90"/>
        <v>-98400</v>
      </c>
      <c r="W313" s="85">
        <f t="shared" si="90"/>
        <v>1168900</v>
      </c>
      <c r="X313" s="85">
        <f t="shared" si="90"/>
        <v>-25000</v>
      </c>
      <c r="Y313" s="85">
        <f t="shared" si="90"/>
        <v>626759.51</v>
      </c>
      <c r="Z313" s="85">
        <f t="shared" si="90"/>
        <v>0</v>
      </c>
      <c r="AA313" s="85">
        <f t="shared" si="90"/>
        <v>626759.51</v>
      </c>
      <c r="AB313" s="85">
        <f t="shared" si="90"/>
        <v>601759.51</v>
      </c>
      <c r="AC313" s="8">
        <f t="shared" si="83"/>
        <v>0.9601122925123227</v>
      </c>
    </row>
    <row r="314" spans="1:29" ht="14.25" customHeight="1" hidden="1">
      <c r="A314" s="12" t="s">
        <v>476</v>
      </c>
      <c r="B314" s="19" t="s">
        <v>5</v>
      </c>
      <c r="C314" s="19" t="s">
        <v>82</v>
      </c>
      <c r="D314" s="19" t="s">
        <v>105</v>
      </c>
      <c r="E314" s="19" t="s">
        <v>136</v>
      </c>
      <c r="F314" s="22" t="s">
        <v>324</v>
      </c>
      <c r="G314" s="22" t="s">
        <v>70</v>
      </c>
      <c r="H314" s="22" t="s">
        <v>84</v>
      </c>
      <c r="I314" s="92">
        <f>SUM(J314:L314)</f>
        <v>1050000</v>
      </c>
      <c r="J314" s="17"/>
      <c r="K314" s="17">
        <v>350000</v>
      </c>
      <c r="L314" s="8">
        <v>700000</v>
      </c>
      <c r="M314" s="85"/>
      <c r="N314" s="8"/>
      <c r="O314" s="85">
        <v>1050000</v>
      </c>
      <c r="P314" s="8"/>
      <c r="Q314" s="85">
        <v>1050000</v>
      </c>
      <c r="R314" s="8"/>
      <c r="S314" s="85">
        <v>1050000</v>
      </c>
      <c r="T314" s="8"/>
      <c r="U314" s="85">
        <v>1050000</v>
      </c>
      <c r="V314" s="8">
        <v>-198400</v>
      </c>
      <c r="W314" s="85">
        <f>U314+V314</f>
        <v>851600</v>
      </c>
      <c r="X314" s="8">
        <v>-15000</v>
      </c>
      <c r="Y314" s="85">
        <v>309459.51</v>
      </c>
      <c r="Z314" s="8"/>
      <c r="AA314" s="85">
        <f t="shared" si="89"/>
        <v>309459.51</v>
      </c>
      <c r="AB314" s="85">
        <v>309459.51</v>
      </c>
      <c r="AC314" s="8">
        <f t="shared" si="83"/>
        <v>1</v>
      </c>
    </row>
    <row r="315" spans="1:29" ht="14.25" customHeight="1" hidden="1">
      <c r="A315" s="12" t="s">
        <v>477</v>
      </c>
      <c r="B315" s="19" t="s">
        <v>5</v>
      </c>
      <c r="C315" s="19" t="s">
        <v>82</v>
      </c>
      <c r="D315" s="19" t="s">
        <v>105</v>
      </c>
      <c r="E315" s="19" t="s">
        <v>136</v>
      </c>
      <c r="F315" s="22" t="s">
        <v>471</v>
      </c>
      <c r="G315" s="22" t="s">
        <v>70</v>
      </c>
      <c r="H315" s="22" t="s">
        <v>84</v>
      </c>
      <c r="I315" s="92">
        <v>92500</v>
      </c>
      <c r="J315" s="17"/>
      <c r="K315" s="17">
        <v>46250</v>
      </c>
      <c r="L315" s="8"/>
      <c r="M315" s="85">
        <v>46250</v>
      </c>
      <c r="N315" s="8"/>
      <c r="O315" s="85">
        <v>92500</v>
      </c>
      <c r="P315" s="8"/>
      <c r="Q315" s="85">
        <v>92500</v>
      </c>
      <c r="R315" s="8"/>
      <c r="S315" s="85">
        <v>92500</v>
      </c>
      <c r="T315" s="8"/>
      <c r="U315" s="85">
        <v>92500</v>
      </c>
      <c r="V315" s="8"/>
      <c r="W315" s="85">
        <f>U315+V315</f>
        <v>92500</v>
      </c>
      <c r="X315" s="8"/>
      <c r="Y315" s="85">
        <f>W315+X315</f>
        <v>92500</v>
      </c>
      <c r="Z315" s="8"/>
      <c r="AA315" s="85">
        <f t="shared" si="89"/>
        <v>92500</v>
      </c>
      <c r="AB315" s="85">
        <v>67500</v>
      </c>
      <c r="AC315" s="8">
        <f t="shared" si="83"/>
        <v>0.7297297297297297</v>
      </c>
    </row>
    <row r="316" spans="1:29" ht="14.25" customHeight="1" hidden="1">
      <c r="A316" s="12" t="s">
        <v>137</v>
      </c>
      <c r="B316" s="19" t="s">
        <v>5</v>
      </c>
      <c r="C316" s="19" t="s">
        <v>82</v>
      </c>
      <c r="D316" s="19" t="s">
        <v>105</v>
      </c>
      <c r="E316" s="19" t="s">
        <v>136</v>
      </c>
      <c r="F316" s="22" t="s">
        <v>478</v>
      </c>
      <c r="G316" s="22" t="s">
        <v>70</v>
      </c>
      <c r="H316" s="22" t="s">
        <v>84</v>
      </c>
      <c r="I316" s="92">
        <v>100000</v>
      </c>
      <c r="J316" s="17"/>
      <c r="K316" s="17"/>
      <c r="L316" s="8"/>
      <c r="M316" s="85">
        <v>100000</v>
      </c>
      <c r="N316" s="8"/>
      <c r="O316" s="85">
        <v>100000</v>
      </c>
      <c r="P316" s="8"/>
      <c r="Q316" s="85">
        <v>100000</v>
      </c>
      <c r="R316" s="8">
        <v>-100000</v>
      </c>
      <c r="S316" s="85">
        <f>Q316+R316</f>
        <v>0</v>
      </c>
      <c r="T316" s="8"/>
      <c r="U316" s="85">
        <f>S316+T316</f>
        <v>0</v>
      </c>
      <c r="V316" s="8">
        <v>100000</v>
      </c>
      <c r="W316" s="85">
        <f>U316+V316</f>
        <v>100000</v>
      </c>
      <c r="X316" s="8"/>
      <c r="Y316" s="85">
        <v>110000</v>
      </c>
      <c r="Z316" s="8"/>
      <c r="AA316" s="85">
        <f t="shared" si="89"/>
        <v>110000</v>
      </c>
      <c r="AB316" s="85">
        <v>110000</v>
      </c>
      <c r="AC316" s="8">
        <f t="shared" si="83"/>
        <v>1</v>
      </c>
    </row>
    <row r="317" spans="1:29" ht="14.25" customHeight="1" hidden="1">
      <c r="A317" s="12" t="s">
        <v>479</v>
      </c>
      <c r="B317" s="19" t="s">
        <v>5</v>
      </c>
      <c r="C317" s="19" t="s">
        <v>82</v>
      </c>
      <c r="D317" s="19" t="s">
        <v>105</v>
      </c>
      <c r="E317" s="19" t="s">
        <v>136</v>
      </c>
      <c r="F317" s="22" t="s">
        <v>324</v>
      </c>
      <c r="G317" s="22" t="s">
        <v>70</v>
      </c>
      <c r="H317" s="22" t="s">
        <v>73</v>
      </c>
      <c r="I317" s="92"/>
      <c r="J317" s="17"/>
      <c r="K317" s="17"/>
      <c r="L317" s="8"/>
      <c r="M317" s="85"/>
      <c r="N317" s="8"/>
      <c r="O317" s="85"/>
      <c r="P317" s="85"/>
      <c r="Q317" s="85"/>
      <c r="R317" s="8"/>
      <c r="S317" s="85"/>
      <c r="T317" s="8"/>
      <c r="U317" s="85"/>
      <c r="V317" s="8"/>
      <c r="W317" s="85">
        <v>100000</v>
      </c>
      <c r="X317" s="8"/>
      <c r="Y317" s="85">
        <v>100000</v>
      </c>
      <c r="Z317" s="8"/>
      <c r="AA317" s="85">
        <f t="shared" si="89"/>
        <v>100000</v>
      </c>
      <c r="AB317" s="85">
        <v>100000</v>
      </c>
      <c r="AC317" s="8">
        <f t="shared" si="83"/>
        <v>1</v>
      </c>
    </row>
    <row r="318" spans="1:29" ht="14.25" customHeight="1" hidden="1">
      <c r="A318" s="12" t="s">
        <v>480</v>
      </c>
      <c r="B318" s="19" t="s">
        <v>5</v>
      </c>
      <c r="C318" s="19" t="s">
        <v>82</v>
      </c>
      <c r="D318" s="19" t="s">
        <v>105</v>
      </c>
      <c r="E318" s="19" t="s">
        <v>136</v>
      </c>
      <c r="F318" s="22" t="s">
        <v>324</v>
      </c>
      <c r="G318" s="22" t="s">
        <v>70</v>
      </c>
      <c r="H318" s="22" t="s">
        <v>73</v>
      </c>
      <c r="I318" s="92"/>
      <c r="J318" s="17"/>
      <c r="K318" s="17"/>
      <c r="L318" s="8"/>
      <c r="M318" s="85"/>
      <c r="N318" s="8"/>
      <c r="O318" s="85"/>
      <c r="P318" s="85">
        <v>24800</v>
      </c>
      <c r="Q318" s="85">
        <f>O318+P318</f>
        <v>24800</v>
      </c>
      <c r="R318" s="8">
        <v>100000</v>
      </c>
      <c r="S318" s="85">
        <f>Q318+R318</f>
        <v>124800</v>
      </c>
      <c r="T318" s="8"/>
      <c r="U318" s="85">
        <f>S318+T318</f>
        <v>124800</v>
      </c>
      <c r="V318" s="8"/>
      <c r="W318" s="85">
        <v>24800</v>
      </c>
      <c r="X318" s="8">
        <v>-10000</v>
      </c>
      <c r="Y318" s="85">
        <f>W318+X318</f>
        <v>14800</v>
      </c>
      <c r="Z318" s="8"/>
      <c r="AA318" s="85">
        <f t="shared" si="89"/>
        <v>14800</v>
      </c>
      <c r="AB318" s="85">
        <v>14800</v>
      </c>
      <c r="AC318" s="8">
        <f t="shared" si="83"/>
        <v>1</v>
      </c>
    </row>
    <row r="319" spans="1:29" ht="14.25" customHeight="1" hidden="1">
      <c r="A319" s="15" t="s">
        <v>481</v>
      </c>
      <c r="B319" s="19" t="s">
        <v>5</v>
      </c>
      <c r="C319" s="19" t="s">
        <v>82</v>
      </c>
      <c r="D319" s="19" t="s">
        <v>105</v>
      </c>
      <c r="E319" s="19" t="s">
        <v>136</v>
      </c>
      <c r="F319" s="19" t="s">
        <v>324</v>
      </c>
      <c r="G319" s="19" t="s">
        <v>77</v>
      </c>
      <c r="H319" s="19"/>
      <c r="I319" s="92"/>
      <c r="J319" s="17"/>
      <c r="K319" s="17"/>
      <c r="L319" s="8"/>
      <c r="M319" s="85"/>
      <c r="N319" s="8"/>
      <c r="O319" s="85"/>
      <c r="P319" s="85">
        <v>103400</v>
      </c>
      <c r="Q319" s="85">
        <f>Q320</f>
        <v>103400</v>
      </c>
      <c r="R319" s="8"/>
      <c r="S319" s="85">
        <v>103400</v>
      </c>
      <c r="T319" s="8"/>
      <c r="U319" s="85">
        <f>U320</f>
        <v>103400</v>
      </c>
      <c r="V319" s="85">
        <f>V320</f>
        <v>-100000</v>
      </c>
      <c r="W319" s="85">
        <f>SUM(W320:W322)</f>
        <v>3400</v>
      </c>
      <c r="X319" s="85">
        <f>SUM(X320:X322)</f>
        <v>687100</v>
      </c>
      <c r="Y319" s="85">
        <v>806880</v>
      </c>
      <c r="Z319" s="85"/>
      <c r="AA319" s="85">
        <f>SUM(AA320:AA322)</f>
        <v>806880</v>
      </c>
      <c r="AB319" s="85">
        <v>802841</v>
      </c>
      <c r="AC319" s="8">
        <f t="shared" si="83"/>
        <v>0.9949942990283561</v>
      </c>
    </row>
    <row r="320" spans="1:29" ht="14.25" customHeight="1" hidden="1">
      <c r="A320" s="12" t="s">
        <v>482</v>
      </c>
      <c r="B320" s="19"/>
      <c r="C320" s="19"/>
      <c r="D320" s="19"/>
      <c r="E320" s="19"/>
      <c r="F320" s="22"/>
      <c r="G320" s="22" t="s">
        <v>77</v>
      </c>
      <c r="H320" s="22" t="s">
        <v>79</v>
      </c>
      <c r="I320" s="92"/>
      <c r="J320" s="17"/>
      <c r="K320" s="17"/>
      <c r="L320" s="8"/>
      <c r="M320" s="85"/>
      <c r="N320" s="8"/>
      <c r="O320" s="95"/>
      <c r="P320" s="95">
        <v>103400</v>
      </c>
      <c r="Q320" s="95">
        <f>O320+P320</f>
        <v>103400</v>
      </c>
      <c r="R320" s="8"/>
      <c r="S320" s="85">
        <v>103400</v>
      </c>
      <c r="T320" s="8"/>
      <c r="U320" s="85">
        <v>103400</v>
      </c>
      <c r="V320" s="8">
        <v>-100000</v>
      </c>
      <c r="W320" s="85">
        <f>U320+V320</f>
        <v>3400</v>
      </c>
      <c r="X320" s="8">
        <v>100000</v>
      </c>
      <c r="Y320" s="85">
        <f>W320+X320</f>
        <v>103400</v>
      </c>
      <c r="Z320" s="8">
        <v>66380</v>
      </c>
      <c r="AA320" s="85">
        <f t="shared" si="89"/>
        <v>169780</v>
      </c>
      <c r="AB320" s="85">
        <v>54273</v>
      </c>
      <c r="AC320" s="8">
        <f t="shared" si="83"/>
        <v>0.31966662740016494</v>
      </c>
    </row>
    <row r="321" spans="1:29" ht="14.25" customHeight="1" hidden="1">
      <c r="A321" s="12" t="s">
        <v>483</v>
      </c>
      <c r="B321" s="19"/>
      <c r="C321" s="19"/>
      <c r="D321" s="19"/>
      <c r="E321" s="19"/>
      <c r="F321" s="22"/>
      <c r="G321" s="22" t="s">
        <v>77</v>
      </c>
      <c r="H321" s="22" t="s">
        <v>79</v>
      </c>
      <c r="I321" s="92"/>
      <c r="J321" s="17"/>
      <c r="K321" s="17"/>
      <c r="L321" s="8"/>
      <c r="M321" s="85"/>
      <c r="N321" s="8"/>
      <c r="O321" s="95"/>
      <c r="P321" s="95"/>
      <c r="Q321" s="95"/>
      <c r="R321" s="8"/>
      <c r="S321" s="85"/>
      <c r="T321" s="8"/>
      <c r="U321" s="85"/>
      <c r="V321" s="85"/>
      <c r="W321" s="85"/>
      <c r="X321" s="85">
        <v>87100</v>
      </c>
      <c r="Y321" s="85">
        <f>W321+X321</f>
        <v>87100</v>
      </c>
      <c r="Z321" s="8"/>
      <c r="AA321" s="85">
        <f t="shared" si="89"/>
        <v>87100</v>
      </c>
      <c r="AB321" s="85"/>
      <c r="AC321" s="8">
        <f t="shared" si="83"/>
        <v>0</v>
      </c>
    </row>
    <row r="322" spans="1:29" ht="14.25" customHeight="1" hidden="1">
      <c r="A322" s="12" t="s">
        <v>484</v>
      </c>
      <c r="B322" s="19"/>
      <c r="C322" s="19"/>
      <c r="D322" s="19"/>
      <c r="E322" s="19"/>
      <c r="F322" s="22"/>
      <c r="G322" s="22" t="s">
        <v>77</v>
      </c>
      <c r="H322" s="22" t="s">
        <v>79</v>
      </c>
      <c r="I322" s="92"/>
      <c r="J322" s="17"/>
      <c r="K322" s="17"/>
      <c r="L322" s="8"/>
      <c r="M322" s="85"/>
      <c r="N322" s="8"/>
      <c r="O322" s="95"/>
      <c r="P322" s="95"/>
      <c r="Q322" s="95"/>
      <c r="R322" s="8"/>
      <c r="S322" s="85"/>
      <c r="T322" s="8"/>
      <c r="U322" s="85"/>
      <c r="V322" s="85"/>
      <c r="W322" s="85"/>
      <c r="X322" s="85">
        <v>500000</v>
      </c>
      <c r="Y322" s="85">
        <f>W322+X322</f>
        <v>500000</v>
      </c>
      <c r="Z322" s="8">
        <v>50000</v>
      </c>
      <c r="AA322" s="85">
        <f t="shared" si="89"/>
        <v>550000</v>
      </c>
      <c r="AB322" s="85"/>
      <c r="AC322" s="8">
        <f t="shared" si="83"/>
        <v>0</v>
      </c>
    </row>
    <row r="323" spans="1:29" ht="14.25" customHeight="1" hidden="1">
      <c r="A323" s="9" t="s">
        <v>485</v>
      </c>
      <c r="B323" s="19" t="s">
        <v>5</v>
      </c>
      <c r="C323" s="19" t="s">
        <v>82</v>
      </c>
      <c r="D323" s="19" t="s">
        <v>105</v>
      </c>
      <c r="E323" s="19" t="s">
        <v>136</v>
      </c>
      <c r="F323" s="116">
        <v>244</v>
      </c>
      <c r="G323" s="116">
        <v>340</v>
      </c>
      <c r="H323" s="87"/>
      <c r="I323" s="17" t="e">
        <f>#REF!</f>
        <v>#REF!</v>
      </c>
      <c r="J323" s="17" t="e">
        <f>#REF!</f>
        <v>#REF!</v>
      </c>
      <c r="K323" s="17" t="e">
        <f>#REF!</f>
        <v>#REF!</v>
      </c>
      <c r="L323" s="8" t="e">
        <f>#REF!</f>
        <v>#REF!</v>
      </c>
      <c r="M323" s="85" t="e">
        <f>#REF!</f>
        <v>#REF!</v>
      </c>
      <c r="N323" s="8"/>
      <c r="O323" s="85">
        <f>SUM(O324:O326)</f>
        <v>0</v>
      </c>
      <c r="P323" s="85">
        <f>SUM(P324:P326)</f>
        <v>409775</v>
      </c>
      <c r="Q323" s="85">
        <f>SUM(Q324:Q326)</f>
        <v>409775</v>
      </c>
      <c r="R323" s="8"/>
      <c r="S323" s="85">
        <v>506375</v>
      </c>
      <c r="T323" s="8"/>
      <c r="U323" s="85">
        <f>SUM(U324:U326)</f>
        <v>409775</v>
      </c>
      <c r="V323" s="85">
        <f>SUM(V324:V326)</f>
        <v>0</v>
      </c>
      <c r="W323" s="85">
        <f aca="true" t="shared" si="91" ref="W323:AB323">SUM(W324:W328)</f>
        <v>506375</v>
      </c>
      <c r="X323" s="85">
        <f t="shared" si="91"/>
        <v>73500</v>
      </c>
      <c r="Y323" s="85">
        <f t="shared" si="91"/>
        <v>513495</v>
      </c>
      <c r="Z323" s="85">
        <f t="shared" si="91"/>
        <v>104300</v>
      </c>
      <c r="AA323" s="85">
        <f t="shared" si="91"/>
        <v>617795</v>
      </c>
      <c r="AB323" s="85">
        <f t="shared" si="91"/>
        <v>605715</v>
      </c>
      <c r="AC323" s="8">
        <f t="shared" si="83"/>
        <v>0.9804465882695717</v>
      </c>
    </row>
    <row r="324" spans="1:29" ht="14.25" customHeight="1" hidden="1">
      <c r="A324" s="100" t="s">
        <v>486</v>
      </c>
      <c r="B324" s="22"/>
      <c r="C324" s="22"/>
      <c r="D324" s="22"/>
      <c r="E324" s="22"/>
      <c r="F324" s="102"/>
      <c r="G324" s="102">
        <v>340</v>
      </c>
      <c r="H324" s="101">
        <v>1117</v>
      </c>
      <c r="I324" s="103"/>
      <c r="J324" s="24"/>
      <c r="K324" s="24"/>
      <c r="L324" s="11"/>
      <c r="M324" s="95"/>
      <c r="N324" s="11"/>
      <c r="O324" s="95"/>
      <c r="P324" s="11">
        <v>92575</v>
      </c>
      <c r="Q324" s="95">
        <f>O324+P324</f>
        <v>92575</v>
      </c>
      <c r="R324" s="8"/>
      <c r="S324" s="85">
        <v>92575</v>
      </c>
      <c r="T324" s="8"/>
      <c r="U324" s="85">
        <v>92575</v>
      </c>
      <c r="V324" s="8"/>
      <c r="W324" s="85">
        <f>U324+V324</f>
        <v>92575</v>
      </c>
      <c r="X324" s="8"/>
      <c r="Y324" s="85">
        <f>W324+X324</f>
        <v>92575</v>
      </c>
      <c r="Z324" s="8"/>
      <c r="AA324" s="85">
        <f t="shared" si="89"/>
        <v>92575</v>
      </c>
      <c r="AB324" s="85">
        <v>92575</v>
      </c>
      <c r="AC324" s="8">
        <f t="shared" si="83"/>
        <v>1</v>
      </c>
    </row>
    <row r="325" spans="1:29" ht="14.25" customHeight="1" hidden="1">
      <c r="A325" s="100" t="s">
        <v>487</v>
      </c>
      <c r="B325" s="22"/>
      <c r="C325" s="22"/>
      <c r="D325" s="22"/>
      <c r="E325" s="22"/>
      <c r="F325" s="102"/>
      <c r="G325" s="102">
        <v>340</v>
      </c>
      <c r="H325" s="101">
        <v>1123</v>
      </c>
      <c r="I325" s="103"/>
      <c r="J325" s="24"/>
      <c r="K325" s="24"/>
      <c r="L325" s="11"/>
      <c r="M325" s="95"/>
      <c r="N325" s="11"/>
      <c r="O325" s="95"/>
      <c r="P325" s="11">
        <v>300000</v>
      </c>
      <c r="Q325" s="95">
        <f>O325+P325</f>
        <v>300000</v>
      </c>
      <c r="R325" s="8"/>
      <c r="S325" s="85">
        <v>300000</v>
      </c>
      <c r="T325" s="8"/>
      <c r="U325" s="85">
        <v>300000</v>
      </c>
      <c r="V325" s="8"/>
      <c r="W325" s="85">
        <f>U325+V325</f>
        <v>300000</v>
      </c>
      <c r="X325" s="8">
        <v>65700</v>
      </c>
      <c r="Y325" s="85">
        <v>299320</v>
      </c>
      <c r="Z325" s="8">
        <v>104300</v>
      </c>
      <c r="AA325" s="85">
        <f t="shared" si="89"/>
        <v>403620</v>
      </c>
      <c r="AB325" s="85">
        <v>513140</v>
      </c>
      <c r="AC325" s="8">
        <f t="shared" si="83"/>
        <v>1.2713443337792973</v>
      </c>
    </row>
    <row r="326" spans="1:29" ht="14.25" customHeight="1" hidden="1">
      <c r="A326" s="100" t="s">
        <v>488</v>
      </c>
      <c r="B326" s="22"/>
      <c r="C326" s="22"/>
      <c r="D326" s="22"/>
      <c r="E326" s="22"/>
      <c r="F326" s="102"/>
      <c r="G326" s="102">
        <v>340</v>
      </c>
      <c r="H326" s="101">
        <v>1123</v>
      </c>
      <c r="I326" s="103"/>
      <c r="J326" s="24"/>
      <c r="K326" s="24"/>
      <c r="L326" s="11"/>
      <c r="M326" s="95"/>
      <c r="N326" s="11"/>
      <c r="O326" s="95"/>
      <c r="P326" s="11">
        <v>17200</v>
      </c>
      <c r="Q326" s="95">
        <f>O326+P326</f>
        <v>17200</v>
      </c>
      <c r="R326" s="8"/>
      <c r="S326" s="85">
        <v>17200</v>
      </c>
      <c r="T326" s="8"/>
      <c r="U326" s="85">
        <v>17200</v>
      </c>
      <c r="V326" s="8"/>
      <c r="W326" s="85">
        <f>U326+V326</f>
        <v>17200</v>
      </c>
      <c r="X326" s="8">
        <v>-2200</v>
      </c>
      <c r="Y326" s="85">
        <f>W326+X326</f>
        <v>15000</v>
      </c>
      <c r="Z326" s="8"/>
      <c r="AA326" s="85">
        <f t="shared" si="89"/>
        <v>15000</v>
      </c>
      <c r="AB326" s="85"/>
      <c r="AC326" s="8">
        <f t="shared" si="83"/>
        <v>0</v>
      </c>
    </row>
    <row r="327" spans="1:29" ht="14.25" customHeight="1" hidden="1">
      <c r="A327" s="12" t="s">
        <v>482</v>
      </c>
      <c r="B327" s="22"/>
      <c r="C327" s="22"/>
      <c r="D327" s="22"/>
      <c r="E327" s="22"/>
      <c r="F327" s="22"/>
      <c r="G327" s="22" t="s">
        <v>37</v>
      </c>
      <c r="H327" s="22" t="s">
        <v>39</v>
      </c>
      <c r="I327" s="97"/>
      <c r="J327" s="98"/>
      <c r="K327" s="98"/>
      <c r="L327" s="85"/>
      <c r="M327" s="85"/>
      <c r="N327" s="8"/>
      <c r="O327" s="95"/>
      <c r="P327" s="95"/>
      <c r="Q327" s="95"/>
      <c r="R327" s="8"/>
      <c r="S327" s="85"/>
      <c r="T327" s="8"/>
      <c r="U327" s="85"/>
      <c r="V327" s="85"/>
      <c r="W327" s="85">
        <v>96600</v>
      </c>
      <c r="X327" s="85"/>
      <c r="Y327" s="85">
        <f>W327+X327</f>
        <v>96600</v>
      </c>
      <c r="Z327" s="8"/>
      <c r="AA327" s="85">
        <f t="shared" si="89"/>
        <v>96600</v>
      </c>
      <c r="AB327" s="85"/>
      <c r="AC327" s="8">
        <f t="shared" si="83"/>
        <v>0</v>
      </c>
    </row>
    <row r="328" spans="1:29" ht="14.25" customHeight="1" hidden="1">
      <c r="A328" s="12" t="s">
        <v>489</v>
      </c>
      <c r="B328" s="22"/>
      <c r="C328" s="22"/>
      <c r="D328" s="22"/>
      <c r="E328" s="22"/>
      <c r="F328" s="22"/>
      <c r="G328" s="22" t="s">
        <v>37</v>
      </c>
      <c r="H328" s="22" t="s">
        <v>39</v>
      </c>
      <c r="I328" s="97"/>
      <c r="J328" s="98"/>
      <c r="K328" s="98"/>
      <c r="L328" s="85"/>
      <c r="M328" s="85"/>
      <c r="N328" s="8"/>
      <c r="O328" s="95"/>
      <c r="P328" s="95"/>
      <c r="Q328" s="95"/>
      <c r="R328" s="8"/>
      <c r="S328" s="85"/>
      <c r="T328" s="8"/>
      <c r="U328" s="85"/>
      <c r="V328" s="85"/>
      <c r="W328" s="85"/>
      <c r="X328" s="85">
        <v>10000</v>
      </c>
      <c r="Y328" s="85">
        <f>W328+X328</f>
        <v>10000</v>
      </c>
      <c r="Z328" s="8"/>
      <c r="AA328" s="85">
        <f t="shared" si="89"/>
        <v>10000</v>
      </c>
      <c r="AB328" s="85"/>
      <c r="AC328" s="8">
        <f t="shared" si="83"/>
        <v>0</v>
      </c>
    </row>
    <row r="329" spans="1:29" ht="14.25" customHeight="1">
      <c r="A329" s="13" t="s">
        <v>490</v>
      </c>
      <c r="B329" s="89" t="s">
        <v>5</v>
      </c>
      <c r="C329" s="89" t="s">
        <v>139</v>
      </c>
      <c r="D329" s="89"/>
      <c r="E329" s="89"/>
      <c r="F329" s="89"/>
      <c r="G329" s="89"/>
      <c r="H329" s="89"/>
      <c r="I329" s="96">
        <f>I330</f>
        <v>1451400</v>
      </c>
      <c r="J329" s="96">
        <f>J330</f>
        <v>246370</v>
      </c>
      <c r="K329" s="96">
        <f>K330</f>
        <v>401700</v>
      </c>
      <c r="L329" s="104">
        <f>L330</f>
        <v>401700</v>
      </c>
      <c r="M329" s="104">
        <f>M330</f>
        <v>401630</v>
      </c>
      <c r="N329" s="8"/>
      <c r="O329" s="84">
        <f aca="true" t="shared" si="92" ref="O329:Q330">O330</f>
        <v>1451400</v>
      </c>
      <c r="P329" s="84">
        <f t="shared" si="92"/>
        <v>0</v>
      </c>
      <c r="Q329" s="84">
        <f t="shared" si="92"/>
        <v>1451400</v>
      </c>
      <c r="R329" s="8"/>
      <c r="S329" s="85">
        <v>1451400</v>
      </c>
      <c r="T329" s="8"/>
      <c r="U329" s="84">
        <f aca="true" t="shared" si="93" ref="U329:AB330">U330</f>
        <v>1451400</v>
      </c>
      <c r="V329" s="84">
        <f t="shared" si="93"/>
        <v>228400</v>
      </c>
      <c r="W329" s="84">
        <f t="shared" si="93"/>
        <v>1679800</v>
      </c>
      <c r="X329" s="84">
        <f t="shared" si="93"/>
        <v>1690040.8900000001</v>
      </c>
      <c r="Y329" s="84">
        <f t="shared" si="93"/>
        <v>3529840.89</v>
      </c>
      <c r="Z329" s="84">
        <f t="shared" si="93"/>
        <v>0</v>
      </c>
      <c r="AA329" s="84">
        <f t="shared" si="93"/>
        <v>3529840.89</v>
      </c>
      <c r="AB329" s="84">
        <f t="shared" si="93"/>
        <v>3217050.11</v>
      </c>
      <c r="AC329" s="8">
        <f t="shared" si="83"/>
        <v>0.9113867197566516</v>
      </c>
    </row>
    <row r="330" spans="1:29" ht="14.25" customHeight="1">
      <c r="A330" s="13" t="s">
        <v>138</v>
      </c>
      <c r="B330" s="89" t="s">
        <v>5</v>
      </c>
      <c r="C330" s="89" t="s">
        <v>139</v>
      </c>
      <c r="D330" s="89" t="s">
        <v>7</v>
      </c>
      <c r="E330" s="89"/>
      <c r="F330" s="89"/>
      <c r="G330" s="89"/>
      <c r="H330" s="89"/>
      <c r="I330" s="92">
        <f>I333</f>
        <v>1451400</v>
      </c>
      <c r="J330" s="92">
        <f>J333</f>
        <v>246370</v>
      </c>
      <c r="K330" s="92">
        <f>K333</f>
        <v>401700</v>
      </c>
      <c r="L330" s="93">
        <f>L333</f>
        <v>401700</v>
      </c>
      <c r="M330" s="93">
        <f>M333</f>
        <v>401630</v>
      </c>
      <c r="N330" s="8"/>
      <c r="O330" s="85">
        <f t="shared" si="92"/>
        <v>1451400</v>
      </c>
      <c r="P330" s="85">
        <f t="shared" si="92"/>
        <v>0</v>
      </c>
      <c r="Q330" s="85">
        <f t="shared" si="92"/>
        <v>1451400</v>
      </c>
      <c r="R330" s="8"/>
      <c r="S330" s="85">
        <v>1451400</v>
      </c>
      <c r="T330" s="8"/>
      <c r="U330" s="84">
        <f t="shared" si="93"/>
        <v>1451400</v>
      </c>
      <c r="V330" s="84">
        <f t="shared" si="93"/>
        <v>228400</v>
      </c>
      <c r="W330" s="84">
        <f t="shared" si="93"/>
        <v>1679800</v>
      </c>
      <c r="X330" s="84">
        <f t="shared" si="93"/>
        <v>1690040.8900000001</v>
      </c>
      <c r="Y330" s="84">
        <f t="shared" si="93"/>
        <v>3529840.89</v>
      </c>
      <c r="Z330" s="84">
        <f t="shared" si="93"/>
        <v>0</v>
      </c>
      <c r="AA330" s="84">
        <f t="shared" si="93"/>
        <v>3529840.89</v>
      </c>
      <c r="AB330" s="84">
        <f t="shared" si="93"/>
        <v>3217050.11</v>
      </c>
      <c r="AC330" s="8">
        <f t="shared" si="83"/>
        <v>0.9113867197566516</v>
      </c>
    </row>
    <row r="331" spans="1:29" ht="14.25" customHeight="1">
      <c r="A331" s="15" t="s">
        <v>491</v>
      </c>
      <c r="B331" s="19" t="s">
        <v>5</v>
      </c>
      <c r="C331" s="19" t="s">
        <v>139</v>
      </c>
      <c r="D331" s="19" t="s">
        <v>7</v>
      </c>
      <c r="E331" s="19" t="s">
        <v>140</v>
      </c>
      <c r="F331" s="19"/>
      <c r="G331" s="19"/>
      <c r="H331" s="19"/>
      <c r="I331" s="92">
        <f>I332</f>
        <v>1451400</v>
      </c>
      <c r="J331" s="92">
        <f aca="true" t="shared" si="94" ref="J331:M332">J332</f>
        <v>246370</v>
      </c>
      <c r="K331" s="92">
        <f t="shared" si="94"/>
        <v>401700</v>
      </c>
      <c r="L331" s="93">
        <f t="shared" si="94"/>
        <v>401700</v>
      </c>
      <c r="M331" s="93">
        <f t="shared" si="94"/>
        <v>401630</v>
      </c>
      <c r="N331" s="8"/>
      <c r="O331" s="85">
        <f>O336+O340+O335+O344</f>
        <v>1451400</v>
      </c>
      <c r="P331" s="85">
        <f>P336+P340+P335+P344</f>
        <v>0</v>
      </c>
      <c r="Q331" s="85">
        <f>Q336+Q340+Q335+Q344</f>
        <v>1451400</v>
      </c>
      <c r="R331" s="8"/>
      <c r="S331" s="85">
        <v>1451400</v>
      </c>
      <c r="T331" s="8"/>
      <c r="U331" s="85">
        <f>U334+U335+U336+U337+U340+U344</f>
        <v>1451400</v>
      </c>
      <c r="V331" s="85">
        <f>V334+V335+V336+V337+V340+V344</f>
        <v>228400</v>
      </c>
      <c r="W331" s="85">
        <f>W334+W335+W336+W337+W340+W344+W339+W343</f>
        <v>1679800</v>
      </c>
      <c r="X331" s="85">
        <f>X334+X335+X336+X337+X340+X344+X339+X343</f>
        <v>1690040.8900000001</v>
      </c>
      <c r="Y331" s="85">
        <f>Y334+Y335+Y336+Y337+Y340+Y344+Y339+Y343+Y338</f>
        <v>3529840.89</v>
      </c>
      <c r="Z331" s="85">
        <f>Z334+Z335+Z336+Z337+Z340+Z344+Z339+Z343+Z338</f>
        <v>0</v>
      </c>
      <c r="AA331" s="85">
        <f>AA334+AA335+AA336+AA337+AA340+AA344+AA339+AA343+AA338</f>
        <v>3529840.89</v>
      </c>
      <c r="AB331" s="85">
        <f>AB334+AB335+AB336+AB337+AB340+AB344+AB339+AB343+AB338</f>
        <v>3217050.11</v>
      </c>
      <c r="AC331" s="8">
        <f t="shared" si="83"/>
        <v>0.9113867197566516</v>
      </c>
    </row>
    <row r="332" spans="1:29" ht="14.25" customHeight="1" hidden="1">
      <c r="A332" s="15" t="s">
        <v>69</v>
      </c>
      <c r="B332" s="19" t="s">
        <v>5</v>
      </c>
      <c r="C332" s="19" t="s">
        <v>139</v>
      </c>
      <c r="D332" s="19" t="s">
        <v>7</v>
      </c>
      <c r="E332" s="19" t="s">
        <v>140</v>
      </c>
      <c r="F332" s="19"/>
      <c r="G332" s="19"/>
      <c r="H332" s="19"/>
      <c r="I332" s="92">
        <f>I333</f>
        <v>1451400</v>
      </c>
      <c r="J332" s="92">
        <f t="shared" si="94"/>
        <v>246370</v>
      </c>
      <c r="K332" s="92">
        <f t="shared" si="94"/>
        <v>401700</v>
      </c>
      <c r="L332" s="93">
        <f t="shared" si="94"/>
        <v>401700</v>
      </c>
      <c r="M332" s="93">
        <f t="shared" si="94"/>
        <v>401630</v>
      </c>
      <c r="N332" s="8"/>
      <c r="O332" s="85">
        <v>1451400</v>
      </c>
      <c r="P332" s="8"/>
      <c r="Q332" s="85">
        <v>1451400</v>
      </c>
      <c r="R332" s="8"/>
      <c r="S332" s="85">
        <v>1451400</v>
      </c>
      <c r="T332" s="8"/>
      <c r="U332" s="85">
        <v>1451400</v>
      </c>
      <c r="V332" s="8"/>
      <c r="W332" s="85"/>
      <c r="X332" s="8"/>
      <c r="Y332" s="85"/>
      <c r="Z332" s="8"/>
      <c r="AA332" s="85"/>
      <c r="AB332" s="85"/>
      <c r="AC332" s="8" t="e">
        <f t="shared" si="83"/>
        <v>#DIV/0!</v>
      </c>
    </row>
    <row r="333" spans="1:29" ht="14.25" customHeight="1" hidden="1">
      <c r="A333" s="15" t="s">
        <v>492</v>
      </c>
      <c r="B333" s="19" t="s">
        <v>5</v>
      </c>
      <c r="C333" s="19" t="s">
        <v>139</v>
      </c>
      <c r="D333" s="19" t="s">
        <v>7</v>
      </c>
      <c r="E333" s="19" t="s">
        <v>140</v>
      </c>
      <c r="F333" s="19"/>
      <c r="G333" s="19"/>
      <c r="H333" s="19"/>
      <c r="I333" s="92">
        <f>I336+I340</f>
        <v>1451400</v>
      </c>
      <c r="J333" s="92">
        <f>J336+J341+J342</f>
        <v>246370</v>
      </c>
      <c r="K333" s="92">
        <f>K336+K341+K342</f>
        <v>401700</v>
      </c>
      <c r="L333" s="93">
        <f>L336+L341+L342</f>
        <v>401700</v>
      </c>
      <c r="M333" s="93">
        <f>M336+M341+M342</f>
        <v>401630</v>
      </c>
      <c r="N333" s="8"/>
      <c r="O333" s="85">
        <v>1451400</v>
      </c>
      <c r="P333" s="8"/>
      <c r="Q333" s="85">
        <v>1451400</v>
      </c>
      <c r="R333" s="8"/>
      <c r="S333" s="85">
        <v>1451400</v>
      </c>
      <c r="T333" s="8"/>
      <c r="U333" s="85">
        <v>1451400</v>
      </c>
      <c r="V333" s="8"/>
      <c r="W333" s="85"/>
      <c r="X333" s="8"/>
      <c r="Y333" s="85"/>
      <c r="Z333" s="8"/>
      <c r="AA333" s="85"/>
      <c r="AB333" s="85"/>
      <c r="AC333" s="8" t="e">
        <f t="shared" si="83"/>
        <v>#DIV/0!</v>
      </c>
    </row>
    <row r="334" spans="1:29" ht="14.25" customHeight="1" hidden="1">
      <c r="A334" s="15" t="s">
        <v>493</v>
      </c>
      <c r="B334" s="19" t="s">
        <v>5</v>
      </c>
      <c r="C334" s="19" t="s">
        <v>139</v>
      </c>
      <c r="D334" s="19" t="s">
        <v>7</v>
      </c>
      <c r="E334" s="19" t="s">
        <v>140</v>
      </c>
      <c r="F334" s="19" t="s">
        <v>321</v>
      </c>
      <c r="G334" s="19" t="s">
        <v>20</v>
      </c>
      <c r="H334" s="19" t="s">
        <v>24</v>
      </c>
      <c r="I334" s="92"/>
      <c r="J334" s="92"/>
      <c r="K334" s="92"/>
      <c r="L334" s="93"/>
      <c r="M334" s="93"/>
      <c r="N334" s="8"/>
      <c r="O334" s="85"/>
      <c r="P334" s="8"/>
      <c r="Q334" s="85"/>
      <c r="R334" s="8"/>
      <c r="S334" s="85"/>
      <c r="T334" s="8"/>
      <c r="U334" s="85"/>
      <c r="V334" s="8">
        <v>18900</v>
      </c>
      <c r="W334" s="85">
        <f>U334+V334</f>
        <v>18900</v>
      </c>
      <c r="X334" s="8"/>
      <c r="Y334" s="85">
        <f>W334+X334</f>
        <v>18900</v>
      </c>
      <c r="Z334" s="8"/>
      <c r="AA334" s="85">
        <f>Y334+Z334</f>
        <v>18900</v>
      </c>
      <c r="AB334" s="85"/>
      <c r="AC334" s="8">
        <f aca="true" t="shared" si="95" ref="AC334:AC398">AB334/AA334</f>
        <v>0</v>
      </c>
    </row>
    <row r="335" spans="1:29" ht="14.25" customHeight="1" hidden="1">
      <c r="A335" s="15" t="s">
        <v>494</v>
      </c>
      <c r="B335" s="19" t="s">
        <v>5</v>
      </c>
      <c r="C335" s="19" t="s">
        <v>139</v>
      </c>
      <c r="D335" s="19" t="s">
        <v>7</v>
      </c>
      <c r="E335" s="19" t="s">
        <v>140</v>
      </c>
      <c r="F335" s="19" t="s">
        <v>324</v>
      </c>
      <c r="G335" s="19" t="s">
        <v>28</v>
      </c>
      <c r="H335" s="19" t="s">
        <v>43</v>
      </c>
      <c r="I335" s="92"/>
      <c r="J335" s="92"/>
      <c r="K335" s="92"/>
      <c r="L335" s="93"/>
      <c r="M335" s="93"/>
      <c r="N335" s="8"/>
      <c r="O335" s="85"/>
      <c r="P335" s="8">
        <v>150000</v>
      </c>
      <c r="Q335" s="85">
        <f>O335+P335</f>
        <v>150000</v>
      </c>
      <c r="R335" s="8"/>
      <c r="S335" s="85">
        <v>150000</v>
      </c>
      <c r="T335" s="8"/>
      <c r="U335" s="85">
        <v>150000</v>
      </c>
      <c r="V335" s="8"/>
      <c r="W335" s="85">
        <f>U335+V335</f>
        <v>150000</v>
      </c>
      <c r="X335" s="8">
        <v>84270</v>
      </c>
      <c r="Y335" s="85">
        <v>134270</v>
      </c>
      <c r="Z335" s="8"/>
      <c r="AA335" s="85">
        <f aca="true" t="shared" si="96" ref="AA335:AA347">Y335+Z335</f>
        <v>134270</v>
      </c>
      <c r="AB335" s="85">
        <v>134270</v>
      </c>
      <c r="AC335" s="8">
        <f t="shared" si="95"/>
        <v>1</v>
      </c>
    </row>
    <row r="336" spans="1:29" ht="14.25" customHeight="1" hidden="1">
      <c r="A336" s="15" t="s">
        <v>495</v>
      </c>
      <c r="B336" s="19" t="s">
        <v>5</v>
      </c>
      <c r="C336" s="19" t="s">
        <v>139</v>
      </c>
      <c r="D336" s="19" t="s">
        <v>7</v>
      </c>
      <c r="E336" s="19" t="s">
        <v>140</v>
      </c>
      <c r="F336" s="19" t="s">
        <v>324</v>
      </c>
      <c r="G336" s="19" t="s">
        <v>70</v>
      </c>
      <c r="H336" s="19" t="s">
        <v>73</v>
      </c>
      <c r="I336" s="92">
        <v>1431650</v>
      </c>
      <c r="J336" s="17">
        <v>226620</v>
      </c>
      <c r="K336" s="17">
        <v>401700</v>
      </c>
      <c r="L336" s="8">
        <v>401700</v>
      </c>
      <c r="M336" s="85">
        <v>401630</v>
      </c>
      <c r="N336" s="8"/>
      <c r="O336" s="85">
        <v>1251150</v>
      </c>
      <c r="P336" s="8">
        <v>-417000</v>
      </c>
      <c r="Q336" s="85">
        <f>O336+P336</f>
        <v>834150</v>
      </c>
      <c r="R336" s="8"/>
      <c r="S336" s="85">
        <v>834150</v>
      </c>
      <c r="T336" s="8"/>
      <c r="U336" s="85">
        <v>834150</v>
      </c>
      <c r="V336" s="8">
        <v>284000</v>
      </c>
      <c r="W336" s="85">
        <f>U336+V336</f>
        <v>1118150</v>
      </c>
      <c r="X336" s="8">
        <v>300000</v>
      </c>
      <c r="Y336" s="85">
        <v>1543150</v>
      </c>
      <c r="Z336" s="8"/>
      <c r="AA336" s="85">
        <f t="shared" si="96"/>
        <v>1543150</v>
      </c>
      <c r="AB336" s="85">
        <v>1450136.2</v>
      </c>
      <c r="AC336" s="8">
        <f t="shared" si="95"/>
        <v>0.939724718919094</v>
      </c>
    </row>
    <row r="337" spans="1:29" ht="14.25" customHeight="1" hidden="1">
      <c r="A337" s="15" t="s">
        <v>496</v>
      </c>
      <c r="B337" s="19" t="s">
        <v>5</v>
      </c>
      <c r="C337" s="19" t="s">
        <v>139</v>
      </c>
      <c r="D337" s="19" t="s">
        <v>7</v>
      </c>
      <c r="E337" s="19" t="s">
        <v>140</v>
      </c>
      <c r="F337" s="19" t="s">
        <v>324</v>
      </c>
      <c r="G337" s="19" t="s">
        <v>70</v>
      </c>
      <c r="H337" s="19" t="s">
        <v>84</v>
      </c>
      <c r="I337" s="92"/>
      <c r="J337" s="98"/>
      <c r="K337" s="98"/>
      <c r="L337" s="85"/>
      <c r="M337" s="85"/>
      <c r="N337" s="8"/>
      <c r="O337" s="85"/>
      <c r="P337" s="85"/>
      <c r="Q337" s="85"/>
      <c r="R337" s="8">
        <v>10000</v>
      </c>
      <c r="S337" s="85"/>
      <c r="T337" s="8"/>
      <c r="U337" s="85"/>
      <c r="V337" s="8"/>
      <c r="W337" s="85">
        <f>U337+V337</f>
        <v>0</v>
      </c>
      <c r="X337" s="8"/>
      <c r="Y337" s="85">
        <v>18900</v>
      </c>
      <c r="Z337" s="8"/>
      <c r="AA337" s="85">
        <f t="shared" si="96"/>
        <v>18900</v>
      </c>
      <c r="AB337" s="85">
        <v>18900</v>
      </c>
      <c r="AC337" s="8">
        <f t="shared" si="95"/>
        <v>1</v>
      </c>
    </row>
    <row r="338" spans="1:29" ht="14.25" customHeight="1" hidden="1">
      <c r="A338" s="15" t="s">
        <v>397</v>
      </c>
      <c r="B338" s="19" t="s">
        <v>5</v>
      </c>
      <c r="C338" s="19" t="s">
        <v>139</v>
      </c>
      <c r="D338" s="19" t="s">
        <v>7</v>
      </c>
      <c r="E338" s="19" t="s">
        <v>140</v>
      </c>
      <c r="F338" s="19" t="s">
        <v>324</v>
      </c>
      <c r="G338" s="19" t="s">
        <v>30</v>
      </c>
      <c r="H338" s="19" t="s">
        <v>65</v>
      </c>
      <c r="I338" s="92"/>
      <c r="J338" s="98"/>
      <c r="K338" s="98"/>
      <c r="L338" s="85"/>
      <c r="M338" s="85"/>
      <c r="N338" s="8"/>
      <c r="O338" s="85"/>
      <c r="P338" s="85"/>
      <c r="Q338" s="85"/>
      <c r="R338" s="8"/>
      <c r="S338" s="85"/>
      <c r="T338" s="8"/>
      <c r="U338" s="85"/>
      <c r="V338" s="85"/>
      <c r="W338" s="85"/>
      <c r="X338" s="8"/>
      <c r="Y338" s="85">
        <v>1985</v>
      </c>
      <c r="Z338" s="8"/>
      <c r="AA338" s="85">
        <f t="shared" si="96"/>
        <v>1985</v>
      </c>
      <c r="AB338" s="85">
        <v>1985</v>
      </c>
      <c r="AC338" s="8">
        <f t="shared" si="95"/>
        <v>1</v>
      </c>
    </row>
    <row r="339" spans="1:29" ht="14.25" customHeight="1" hidden="1">
      <c r="A339" s="15" t="s">
        <v>497</v>
      </c>
      <c r="B339" s="19" t="s">
        <v>17</v>
      </c>
      <c r="C339" s="19" t="s">
        <v>139</v>
      </c>
      <c r="D339" s="19" t="s">
        <v>7</v>
      </c>
      <c r="E339" s="19" t="s">
        <v>498</v>
      </c>
      <c r="F339" s="19" t="s">
        <v>324</v>
      </c>
      <c r="G339" s="19" t="s">
        <v>30</v>
      </c>
      <c r="H339" s="19" t="s">
        <v>417</v>
      </c>
      <c r="I339" s="92"/>
      <c r="J339" s="98"/>
      <c r="K339" s="98"/>
      <c r="L339" s="85"/>
      <c r="M339" s="85"/>
      <c r="N339" s="8"/>
      <c r="O339" s="85"/>
      <c r="P339" s="85"/>
      <c r="Q339" s="85"/>
      <c r="R339" s="8"/>
      <c r="S339" s="85"/>
      <c r="T339" s="8"/>
      <c r="U339" s="85"/>
      <c r="V339" s="85"/>
      <c r="W339" s="85"/>
      <c r="X339" s="8">
        <v>1000000</v>
      </c>
      <c r="Y339" s="85">
        <v>1027680</v>
      </c>
      <c r="Z339" s="8">
        <v>60000</v>
      </c>
      <c r="AA339" s="85">
        <f t="shared" si="96"/>
        <v>1087680</v>
      </c>
      <c r="AB339" s="85">
        <v>1011656.9</v>
      </c>
      <c r="AC339" s="8">
        <f t="shared" si="95"/>
        <v>0.9301052699323331</v>
      </c>
    </row>
    <row r="340" spans="1:29" ht="14.25" customHeight="1" hidden="1">
      <c r="A340" s="15" t="s">
        <v>185</v>
      </c>
      <c r="B340" s="19" t="s">
        <v>5</v>
      </c>
      <c r="C340" s="19" t="s">
        <v>139</v>
      </c>
      <c r="D340" s="19" t="s">
        <v>7</v>
      </c>
      <c r="E340" s="19" t="s">
        <v>140</v>
      </c>
      <c r="F340" s="19" t="s">
        <v>324</v>
      </c>
      <c r="G340" s="19" t="s">
        <v>30</v>
      </c>
      <c r="H340" s="19" t="s">
        <v>35</v>
      </c>
      <c r="I340" s="92">
        <f>I341+I342</f>
        <v>19750</v>
      </c>
      <c r="J340" s="92">
        <f>J341+J342</f>
        <v>19750</v>
      </c>
      <c r="K340" s="93">
        <f>K341+K342</f>
        <v>0</v>
      </c>
      <c r="L340" s="93">
        <f>L341+L342</f>
        <v>0</v>
      </c>
      <c r="M340" s="93">
        <f>M341+M342</f>
        <v>0</v>
      </c>
      <c r="N340" s="8"/>
      <c r="O340" s="85">
        <f>SUM(O341:O342)</f>
        <v>200250</v>
      </c>
      <c r="P340" s="85">
        <f>SUM(P341:P342)</f>
        <v>170000</v>
      </c>
      <c r="Q340" s="85">
        <f>SUM(Q341:Q342)</f>
        <v>370250</v>
      </c>
      <c r="R340" s="8"/>
      <c r="S340" s="85">
        <v>370250</v>
      </c>
      <c r="T340" s="8"/>
      <c r="U340" s="85">
        <f>U341+U342</f>
        <v>370250</v>
      </c>
      <c r="V340" s="85">
        <v>4500</v>
      </c>
      <c r="W340" s="85">
        <f>W341+W342</f>
        <v>374750</v>
      </c>
      <c r="X340" s="8">
        <v>203370.89</v>
      </c>
      <c r="Y340" s="85">
        <v>589555.89</v>
      </c>
      <c r="Z340" s="8">
        <v>-60000</v>
      </c>
      <c r="AA340" s="85">
        <f t="shared" si="96"/>
        <v>529555.89</v>
      </c>
      <c r="AB340" s="85">
        <v>409404.01</v>
      </c>
      <c r="AC340" s="8">
        <f t="shared" si="95"/>
        <v>0.7731082171515457</v>
      </c>
    </row>
    <row r="341" spans="1:29" ht="14.25" customHeight="1" hidden="1">
      <c r="A341" s="12" t="s">
        <v>34</v>
      </c>
      <c r="B341" s="22"/>
      <c r="C341" s="22"/>
      <c r="D341" s="22"/>
      <c r="E341" s="22"/>
      <c r="F341" s="22"/>
      <c r="G341" s="22" t="s">
        <v>30</v>
      </c>
      <c r="H341" s="22" t="s">
        <v>35</v>
      </c>
      <c r="I341" s="97">
        <v>19500</v>
      </c>
      <c r="J341" s="8">
        <v>1750</v>
      </c>
      <c r="K341" s="8"/>
      <c r="L341" s="8"/>
      <c r="M341" s="85"/>
      <c r="N341" s="8"/>
      <c r="O341" s="85">
        <v>200000</v>
      </c>
      <c r="P341" s="8">
        <v>170000</v>
      </c>
      <c r="Q341" s="85">
        <f>O341+P341</f>
        <v>370000</v>
      </c>
      <c r="R341" s="8"/>
      <c r="S341" s="85">
        <v>370000</v>
      </c>
      <c r="T341" s="8"/>
      <c r="U341" s="85">
        <v>370000</v>
      </c>
      <c r="V341" s="8">
        <v>4500</v>
      </c>
      <c r="W341" s="85">
        <f>U341+V341</f>
        <v>374500</v>
      </c>
      <c r="X341" s="8"/>
      <c r="Y341" s="85">
        <f aca="true" t="shared" si="97" ref="Y341:Y346">W341+X341</f>
        <v>374500</v>
      </c>
      <c r="Z341" s="8"/>
      <c r="AA341" s="85">
        <f t="shared" si="96"/>
        <v>374500</v>
      </c>
      <c r="AB341" s="85"/>
      <c r="AC341" s="8">
        <f t="shared" si="95"/>
        <v>0</v>
      </c>
    </row>
    <row r="342" spans="1:29" ht="14.25" customHeight="1" hidden="1">
      <c r="A342" s="12" t="s">
        <v>499</v>
      </c>
      <c r="B342" s="22"/>
      <c r="C342" s="22"/>
      <c r="D342" s="22"/>
      <c r="E342" s="22"/>
      <c r="F342" s="22"/>
      <c r="G342" s="22" t="s">
        <v>30</v>
      </c>
      <c r="H342" s="22" t="s">
        <v>35</v>
      </c>
      <c r="I342" s="97">
        <v>250</v>
      </c>
      <c r="J342" s="8">
        <v>18000</v>
      </c>
      <c r="K342" s="8"/>
      <c r="L342" s="8"/>
      <c r="M342" s="85"/>
      <c r="N342" s="8"/>
      <c r="O342" s="85">
        <v>250</v>
      </c>
      <c r="P342" s="8"/>
      <c r="Q342" s="85">
        <f>O342+P342</f>
        <v>250</v>
      </c>
      <c r="R342" s="8"/>
      <c r="S342" s="85">
        <v>250</v>
      </c>
      <c r="T342" s="8"/>
      <c r="U342" s="85">
        <v>250</v>
      </c>
      <c r="V342" s="8"/>
      <c r="W342" s="85">
        <f>U342+V342</f>
        <v>250</v>
      </c>
      <c r="X342" s="8"/>
      <c r="Y342" s="85">
        <f t="shared" si="97"/>
        <v>250</v>
      </c>
      <c r="Z342" s="8"/>
      <c r="AA342" s="85">
        <f t="shared" si="96"/>
        <v>250</v>
      </c>
      <c r="AB342" s="85"/>
      <c r="AC342" s="8">
        <f t="shared" si="95"/>
        <v>0</v>
      </c>
    </row>
    <row r="343" spans="1:29" ht="14.25" customHeight="1" hidden="1">
      <c r="A343" s="15" t="s">
        <v>76</v>
      </c>
      <c r="B343" s="19" t="s">
        <v>5</v>
      </c>
      <c r="C343" s="19" t="s">
        <v>139</v>
      </c>
      <c r="D343" s="19" t="s">
        <v>7</v>
      </c>
      <c r="E343" s="19" t="s">
        <v>140</v>
      </c>
      <c r="F343" s="19" t="s">
        <v>324</v>
      </c>
      <c r="G343" s="19" t="s">
        <v>77</v>
      </c>
      <c r="H343" s="19" t="s">
        <v>79</v>
      </c>
      <c r="I343" s="92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"/>
      <c r="U343" s="85"/>
      <c r="V343" s="85"/>
      <c r="W343" s="85"/>
      <c r="X343" s="8">
        <v>100000</v>
      </c>
      <c r="Y343" s="85">
        <v>175000</v>
      </c>
      <c r="Z343" s="8"/>
      <c r="AA343" s="85">
        <f t="shared" si="96"/>
        <v>175000</v>
      </c>
      <c r="AB343" s="85">
        <v>171300</v>
      </c>
      <c r="AC343" s="8">
        <f t="shared" si="95"/>
        <v>0.9788571428571429</v>
      </c>
    </row>
    <row r="344" spans="1:29" ht="14.25" customHeight="1" hidden="1">
      <c r="A344" s="15" t="s">
        <v>401</v>
      </c>
      <c r="B344" s="19" t="s">
        <v>5</v>
      </c>
      <c r="C344" s="19" t="s">
        <v>139</v>
      </c>
      <c r="D344" s="19" t="s">
        <v>7</v>
      </c>
      <c r="E344" s="19" t="s">
        <v>140</v>
      </c>
      <c r="F344" s="19" t="s">
        <v>324</v>
      </c>
      <c r="G344" s="19" t="s">
        <v>37</v>
      </c>
      <c r="H344" s="19"/>
      <c r="I344" s="92"/>
      <c r="J344" s="85"/>
      <c r="K344" s="85"/>
      <c r="L344" s="85"/>
      <c r="M344" s="85"/>
      <c r="N344" s="85"/>
      <c r="O344" s="85">
        <f>SUM(O345:O346)</f>
        <v>0</v>
      </c>
      <c r="P344" s="85">
        <f>SUM(P345:P346)</f>
        <v>97000</v>
      </c>
      <c r="Q344" s="85">
        <f>SUM(Q345:Q346)</f>
        <v>97000</v>
      </c>
      <c r="R344" s="85">
        <f>SUM(R345:R346)</f>
        <v>-10000</v>
      </c>
      <c r="S344" s="85">
        <f>SUM(S345:S346)</f>
        <v>87000</v>
      </c>
      <c r="T344" s="8"/>
      <c r="U344" s="85">
        <f>SUM(U345:U346)</f>
        <v>97000</v>
      </c>
      <c r="V344" s="85">
        <f>SUM(V345:V346)</f>
        <v>-79000</v>
      </c>
      <c r="W344" s="85">
        <f>SUM(W345:W347)</f>
        <v>18000</v>
      </c>
      <c r="X344" s="85">
        <f>SUM(X345:X347)</f>
        <v>2400</v>
      </c>
      <c r="Y344" s="85">
        <f>SUM(Y345:Y347)</f>
        <v>20400</v>
      </c>
      <c r="Z344" s="8"/>
      <c r="AA344" s="85">
        <f t="shared" si="96"/>
        <v>20400</v>
      </c>
      <c r="AB344" s="85">
        <v>19398</v>
      </c>
      <c r="AC344" s="8">
        <f t="shared" si="95"/>
        <v>0.9508823529411765</v>
      </c>
    </row>
    <row r="345" spans="1:29" ht="14.25" customHeight="1" hidden="1">
      <c r="A345" s="12" t="s">
        <v>500</v>
      </c>
      <c r="B345" s="22"/>
      <c r="C345" s="22"/>
      <c r="D345" s="22"/>
      <c r="E345" s="22"/>
      <c r="F345" s="22"/>
      <c r="G345" s="22" t="s">
        <v>37</v>
      </c>
      <c r="H345" s="22" t="s">
        <v>364</v>
      </c>
      <c r="I345" s="97"/>
      <c r="J345" s="85"/>
      <c r="K345" s="85"/>
      <c r="L345" s="85"/>
      <c r="M345" s="85"/>
      <c r="N345" s="85"/>
      <c r="O345" s="85"/>
      <c r="P345" s="95">
        <v>10000</v>
      </c>
      <c r="Q345" s="95">
        <f>O345+P345</f>
        <v>10000</v>
      </c>
      <c r="R345" s="8">
        <v>-10000</v>
      </c>
      <c r="S345" s="85">
        <f>Q345+R345</f>
        <v>0</v>
      </c>
      <c r="T345" s="8"/>
      <c r="U345" s="85">
        <v>10000</v>
      </c>
      <c r="V345" s="8">
        <v>-10000</v>
      </c>
      <c r="W345" s="85">
        <f>U345+V345</f>
        <v>0</v>
      </c>
      <c r="X345" s="8"/>
      <c r="Y345" s="85">
        <f t="shared" si="97"/>
        <v>0</v>
      </c>
      <c r="Z345" s="8"/>
      <c r="AA345" s="85">
        <f t="shared" si="96"/>
        <v>0</v>
      </c>
      <c r="AB345" s="85"/>
      <c r="AC345" s="8" t="e">
        <f t="shared" si="95"/>
        <v>#DIV/0!</v>
      </c>
    </row>
    <row r="346" spans="1:29" ht="14.25" customHeight="1" hidden="1">
      <c r="A346" s="12" t="s">
        <v>501</v>
      </c>
      <c r="B346" s="22"/>
      <c r="C346" s="22"/>
      <c r="D346" s="22"/>
      <c r="E346" s="22"/>
      <c r="F346" s="22"/>
      <c r="G346" s="22" t="s">
        <v>37</v>
      </c>
      <c r="H346" s="22" t="s">
        <v>39</v>
      </c>
      <c r="I346" s="97"/>
      <c r="J346" s="85"/>
      <c r="K346" s="85"/>
      <c r="L346" s="85"/>
      <c r="M346" s="85"/>
      <c r="N346" s="85"/>
      <c r="O346" s="85"/>
      <c r="P346" s="95">
        <v>87000</v>
      </c>
      <c r="Q346" s="95">
        <f>O346+P346</f>
        <v>87000</v>
      </c>
      <c r="R346" s="8"/>
      <c r="S346" s="85">
        <v>87000</v>
      </c>
      <c r="T346" s="8"/>
      <c r="U346" s="85">
        <v>87000</v>
      </c>
      <c r="V346" s="8">
        <v>-69000</v>
      </c>
      <c r="W346" s="85">
        <f>U346+V346</f>
        <v>18000</v>
      </c>
      <c r="X346" s="8"/>
      <c r="Y346" s="85">
        <f t="shared" si="97"/>
        <v>18000</v>
      </c>
      <c r="Z346" s="8"/>
      <c r="AA346" s="85">
        <f t="shared" si="96"/>
        <v>18000</v>
      </c>
      <c r="AB346" s="85"/>
      <c r="AC346" s="8">
        <f t="shared" si="95"/>
        <v>0</v>
      </c>
    </row>
    <row r="347" spans="1:29" ht="14.25" customHeight="1" hidden="1">
      <c r="A347" s="12" t="s">
        <v>487</v>
      </c>
      <c r="B347" s="22"/>
      <c r="C347" s="22"/>
      <c r="D347" s="22"/>
      <c r="E347" s="22"/>
      <c r="F347" s="22"/>
      <c r="G347" s="22" t="s">
        <v>37</v>
      </c>
      <c r="H347" s="22" t="s">
        <v>39</v>
      </c>
      <c r="I347" s="97"/>
      <c r="J347" s="85"/>
      <c r="K347" s="85"/>
      <c r="L347" s="85"/>
      <c r="M347" s="85"/>
      <c r="N347" s="85"/>
      <c r="O347" s="85"/>
      <c r="P347" s="95"/>
      <c r="Q347" s="95"/>
      <c r="R347" s="8"/>
      <c r="S347" s="85"/>
      <c r="T347" s="8"/>
      <c r="U347" s="85"/>
      <c r="V347" s="8"/>
      <c r="W347" s="85"/>
      <c r="X347" s="85">
        <v>2400</v>
      </c>
      <c r="Y347" s="85">
        <f>W347+X347</f>
        <v>2400</v>
      </c>
      <c r="Z347" s="8"/>
      <c r="AA347" s="85">
        <f t="shared" si="96"/>
        <v>2400</v>
      </c>
      <c r="AB347" s="85"/>
      <c r="AC347" s="8">
        <f t="shared" si="95"/>
        <v>0</v>
      </c>
    </row>
    <row r="348" spans="1:29" ht="14.25" customHeight="1">
      <c r="A348" s="13" t="s">
        <v>141</v>
      </c>
      <c r="B348" s="89" t="s">
        <v>5</v>
      </c>
      <c r="C348" s="89" t="s">
        <v>105</v>
      </c>
      <c r="D348" s="89"/>
      <c r="E348" s="89"/>
      <c r="F348" s="89"/>
      <c r="G348" s="89"/>
      <c r="H348" s="89"/>
      <c r="I348" s="96" t="e">
        <f>I349</f>
        <v>#REF!</v>
      </c>
      <c r="J348" s="96" t="e">
        <f aca="true" t="shared" si="98" ref="J348:Q348">J349</f>
        <v>#REF!</v>
      </c>
      <c r="K348" s="96" t="e">
        <f t="shared" si="98"/>
        <v>#REF!</v>
      </c>
      <c r="L348" s="96" t="e">
        <f t="shared" si="98"/>
        <v>#REF!</v>
      </c>
      <c r="M348" s="96" t="e">
        <f t="shared" si="98"/>
        <v>#REF!</v>
      </c>
      <c r="N348" s="96" t="e">
        <f t="shared" si="98"/>
        <v>#REF!</v>
      </c>
      <c r="O348" s="96" t="e">
        <f t="shared" si="98"/>
        <v>#REF!</v>
      </c>
      <c r="P348" s="96" t="e">
        <f t="shared" si="98"/>
        <v>#REF!</v>
      </c>
      <c r="Q348" s="96" t="e">
        <f t="shared" si="98"/>
        <v>#REF!</v>
      </c>
      <c r="R348" s="8"/>
      <c r="S348" s="85">
        <v>1544813.6</v>
      </c>
      <c r="T348" s="8"/>
      <c r="U348" s="84">
        <v>1544813.6</v>
      </c>
      <c r="V348" s="10"/>
      <c r="W348" s="84">
        <f aca="true" t="shared" si="99" ref="W348:AB348">W349</f>
        <v>1544813.6</v>
      </c>
      <c r="X348" s="84">
        <f t="shared" si="99"/>
        <v>56750</v>
      </c>
      <c r="Y348" s="84">
        <f t="shared" si="99"/>
        <v>1601563.6</v>
      </c>
      <c r="Z348" s="84">
        <f t="shared" si="99"/>
        <v>0</v>
      </c>
      <c r="AA348" s="84">
        <f t="shared" si="99"/>
        <v>1601563.6</v>
      </c>
      <c r="AB348" s="84">
        <f t="shared" si="99"/>
        <v>1591562.6</v>
      </c>
      <c r="AC348" s="8">
        <f t="shared" si="95"/>
        <v>0.9937554774596525</v>
      </c>
    </row>
    <row r="349" spans="1:29" ht="14.25" customHeight="1">
      <c r="A349" s="13" t="s">
        <v>502</v>
      </c>
      <c r="B349" s="89" t="s">
        <v>5</v>
      </c>
      <c r="C349" s="89" t="s">
        <v>105</v>
      </c>
      <c r="D349" s="89" t="s">
        <v>105</v>
      </c>
      <c r="E349" s="89"/>
      <c r="F349" s="89"/>
      <c r="G349" s="89"/>
      <c r="H349" s="89"/>
      <c r="I349" s="96" t="e">
        <f aca="true" t="shared" si="100" ref="I349:Q349">I350+I354</f>
        <v>#REF!</v>
      </c>
      <c r="J349" s="96" t="e">
        <f t="shared" si="100"/>
        <v>#REF!</v>
      </c>
      <c r="K349" s="96" t="e">
        <f t="shared" si="100"/>
        <v>#REF!</v>
      </c>
      <c r="L349" s="96" t="e">
        <f t="shared" si="100"/>
        <v>#REF!</v>
      </c>
      <c r="M349" s="96" t="e">
        <f t="shared" si="100"/>
        <v>#REF!</v>
      </c>
      <c r="N349" s="96" t="e">
        <f t="shared" si="100"/>
        <v>#REF!</v>
      </c>
      <c r="O349" s="96" t="e">
        <f t="shared" si="100"/>
        <v>#REF!</v>
      </c>
      <c r="P349" s="96" t="e">
        <f t="shared" si="100"/>
        <v>#REF!</v>
      </c>
      <c r="Q349" s="96" t="e">
        <f t="shared" si="100"/>
        <v>#REF!</v>
      </c>
      <c r="R349" s="8"/>
      <c r="S349" s="85">
        <v>1544813.6</v>
      </c>
      <c r="T349" s="8"/>
      <c r="U349" s="84">
        <v>1544813.6</v>
      </c>
      <c r="V349" s="10"/>
      <c r="W349" s="84">
        <f aca="true" t="shared" si="101" ref="W349:AB349">W350+W353</f>
        <v>1544813.6</v>
      </c>
      <c r="X349" s="84">
        <f t="shared" si="101"/>
        <v>56750</v>
      </c>
      <c r="Y349" s="84">
        <f t="shared" si="101"/>
        <v>1601563.6</v>
      </c>
      <c r="Z349" s="84">
        <f t="shared" si="101"/>
        <v>0</v>
      </c>
      <c r="AA349" s="84">
        <f t="shared" si="101"/>
        <v>1601563.6</v>
      </c>
      <c r="AB349" s="84">
        <f t="shared" si="101"/>
        <v>1591562.6</v>
      </c>
      <c r="AC349" s="8">
        <f t="shared" si="95"/>
        <v>0.9937554774596525</v>
      </c>
    </row>
    <row r="350" spans="1:29" ht="14.25" customHeight="1">
      <c r="A350" s="15" t="s">
        <v>503</v>
      </c>
      <c r="B350" s="19" t="s">
        <v>5</v>
      </c>
      <c r="C350" s="19" t="s">
        <v>105</v>
      </c>
      <c r="D350" s="19" t="s">
        <v>105</v>
      </c>
      <c r="E350" s="19" t="s">
        <v>142</v>
      </c>
      <c r="F350" s="19"/>
      <c r="G350" s="19"/>
      <c r="H350" s="19"/>
      <c r="I350" s="92" t="e">
        <f>I352+#REF!</f>
        <v>#REF!</v>
      </c>
      <c r="J350" s="92" t="e">
        <f>J352+#REF!</f>
        <v>#REF!</v>
      </c>
      <c r="K350" s="92" t="e">
        <f>K352+#REF!</f>
        <v>#REF!</v>
      </c>
      <c r="L350" s="92" t="e">
        <f>L352+#REF!</f>
        <v>#REF!</v>
      </c>
      <c r="M350" s="92" t="e">
        <f>M352+#REF!</f>
        <v>#REF!</v>
      </c>
      <c r="N350" s="92" t="e">
        <f>N352+#REF!</f>
        <v>#REF!</v>
      </c>
      <c r="O350" s="92" t="e">
        <f>O352+#REF!</f>
        <v>#REF!</v>
      </c>
      <c r="P350" s="92" t="e">
        <f>P352+#REF!</f>
        <v>#REF!</v>
      </c>
      <c r="Q350" s="92" t="e">
        <f>Q352+#REF!</f>
        <v>#REF!</v>
      </c>
      <c r="R350" s="8"/>
      <c r="S350" s="85">
        <v>144110.6</v>
      </c>
      <c r="T350" s="8"/>
      <c r="U350" s="85">
        <v>144110.6</v>
      </c>
      <c r="V350" s="8"/>
      <c r="W350" s="85">
        <v>144110.6</v>
      </c>
      <c r="X350" s="8"/>
      <c r="Y350" s="85">
        <f>Y352+Y351</f>
        <v>144110.6</v>
      </c>
      <c r="Z350" s="85">
        <f>Z352+Z351</f>
        <v>0</v>
      </c>
      <c r="AA350" s="85">
        <f>AA352+AA351</f>
        <v>144110.6</v>
      </c>
      <c r="AB350" s="85">
        <f>AB352+AB351</f>
        <v>144026.6</v>
      </c>
      <c r="AC350" s="8">
        <f t="shared" si="95"/>
        <v>0.9994171143552244</v>
      </c>
    </row>
    <row r="351" spans="1:29" ht="14.25" customHeight="1" hidden="1">
      <c r="A351" s="15" t="s">
        <v>185</v>
      </c>
      <c r="B351" s="19" t="s">
        <v>5</v>
      </c>
      <c r="C351" s="19" t="s">
        <v>105</v>
      </c>
      <c r="D351" s="19" t="s">
        <v>105</v>
      </c>
      <c r="E351" s="19" t="s">
        <v>142</v>
      </c>
      <c r="F351" s="19" t="s">
        <v>324</v>
      </c>
      <c r="G351" s="19" t="s">
        <v>30</v>
      </c>
      <c r="H351" s="19" t="s">
        <v>35</v>
      </c>
      <c r="I351" s="92"/>
      <c r="J351" s="92"/>
      <c r="K351" s="92"/>
      <c r="L351" s="92"/>
      <c r="M351" s="92"/>
      <c r="N351" s="92"/>
      <c r="O351" s="92"/>
      <c r="P351" s="92"/>
      <c r="Q351" s="92"/>
      <c r="R351" s="8"/>
      <c r="S351" s="85"/>
      <c r="T351" s="8"/>
      <c r="U351" s="85"/>
      <c r="V351" s="8"/>
      <c r="W351" s="85"/>
      <c r="X351" s="8"/>
      <c r="Y351" s="85">
        <v>9200</v>
      </c>
      <c r="Z351" s="85"/>
      <c r="AA351" s="85">
        <f>Y351+Z351</f>
        <v>9200</v>
      </c>
      <c r="AB351" s="85">
        <v>9200</v>
      </c>
      <c r="AC351" s="8">
        <f t="shared" si="95"/>
        <v>1</v>
      </c>
    </row>
    <row r="352" spans="1:29" ht="14.25" customHeight="1" hidden="1">
      <c r="A352" s="15" t="s">
        <v>418</v>
      </c>
      <c r="B352" s="19" t="s">
        <v>5</v>
      </c>
      <c r="C352" s="19" t="s">
        <v>105</v>
      </c>
      <c r="D352" s="19" t="s">
        <v>105</v>
      </c>
      <c r="E352" s="19" t="s">
        <v>142</v>
      </c>
      <c r="F352" s="19" t="s">
        <v>324</v>
      </c>
      <c r="G352" s="19" t="s">
        <v>70</v>
      </c>
      <c r="H352" s="19" t="s">
        <v>73</v>
      </c>
      <c r="I352" s="92"/>
      <c r="J352" s="117"/>
      <c r="K352" s="8"/>
      <c r="L352" s="8"/>
      <c r="M352" s="85"/>
      <c r="N352" s="8">
        <v>44110.6</v>
      </c>
      <c r="O352" s="85">
        <v>44110.6</v>
      </c>
      <c r="P352" s="8"/>
      <c r="Q352" s="85">
        <v>44110.6</v>
      </c>
      <c r="R352" s="8"/>
      <c r="S352" s="85">
        <v>44110.6</v>
      </c>
      <c r="T352" s="8"/>
      <c r="U352" s="85">
        <v>44110.6</v>
      </c>
      <c r="V352" s="8"/>
      <c r="W352" s="85">
        <v>44110.6</v>
      </c>
      <c r="X352" s="8"/>
      <c r="Y352" s="85">
        <v>134910.6</v>
      </c>
      <c r="Z352" s="8"/>
      <c r="AA352" s="85">
        <f>Y352+Z352</f>
        <v>134910.6</v>
      </c>
      <c r="AB352" s="85">
        <v>134826.6</v>
      </c>
      <c r="AC352" s="8">
        <f t="shared" si="95"/>
        <v>0.999377365455346</v>
      </c>
    </row>
    <row r="353" spans="1:29" ht="14.25" customHeight="1">
      <c r="A353" s="15" t="s">
        <v>504</v>
      </c>
      <c r="B353" s="19" t="s">
        <v>5</v>
      </c>
      <c r="C353" s="19" t="s">
        <v>105</v>
      </c>
      <c r="D353" s="19" t="s">
        <v>105</v>
      </c>
      <c r="E353" s="19" t="s">
        <v>177</v>
      </c>
      <c r="F353" s="19"/>
      <c r="G353" s="19"/>
      <c r="H353" s="19"/>
      <c r="I353" s="92"/>
      <c r="J353" s="117"/>
      <c r="K353" s="8"/>
      <c r="L353" s="8"/>
      <c r="M353" s="85"/>
      <c r="N353" s="8"/>
      <c r="O353" s="85"/>
      <c r="P353" s="8"/>
      <c r="Q353" s="85"/>
      <c r="R353" s="8"/>
      <c r="S353" s="85"/>
      <c r="T353" s="8"/>
      <c r="U353" s="85"/>
      <c r="V353" s="8"/>
      <c r="W353" s="85">
        <f>W354+W355</f>
        <v>1400703</v>
      </c>
      <c r="X353" s="85">
        <f>X354+X355</f>
        <v>56750</v>
      </c>
      <c r="Y353" s="85">
        <f>Y354+Y355</f>
        <v>1457453</v>
      </c>
      <c r="Z353" s="8"/>
      <c r="AA353" s="85">
        <f>Y353+Z353</f>
        <v>1457453</v>
      </c>
      <c r="AB353" s="85">
        <f>SUM(AB354:AB355)</f>
        <v>1447536</v>
      </c>
      <c r="AC353" s="8">
        <f t="shared" si="95"/>
        <v>0.9931956639425079</v>
      </c>
    </row>
    <row r="354" spans="1:29" ht="14.25" customHeight="1" hidden="1">
      <c r="A354" s="15" t="s">
        <v>186</v>
      </c>
      <c r="B354" s="19" t="s">
        <v>5</v>
      </c>
      <c r="C354" s="19" t="s">
        <v>105</v>
      </c>
      <c r="D354" s="19" t="s">
        <v>105</v>
      </c>
      <c r="E354" s="99" t="s">
        <v>177</v>
      </c>
      <c r="F354" s="19" t="s">
        <v>324</v>
      </c>
      <c r="G354" s="19" t="s">
        <v>77</v>
      </c>
      <c r="H354" s="19" t="s">
        <v>79</v>
      </c>
      <c r="I354" s="92">
        <v>1456340</v>
      </c>
      <c r="J354" s="8"/>
      <c r="K354" s="8">
        <v>1456340</v>
      </c>
      <c r="L354" s="8"/>
      <c r="M354" s="85"/>
      <c r="N354" s="8"/>
      <c r="O354" s="85">
        <v>1456340</v>
      </c>
      <c r="P354" s="17">
        <v>-55637</v>
      </c>
      <c r="Q354" s="85">
        <f>O354+P354</f>
        <v>1400703</v>
      </c>
      <c r="R354" s="8"/>
      <c r="S354" s="85">
        <v>1400703</v>
      </c>
      <c r="T354" s="8"/>
      <c r="U354" s="85">
        <v>1400703</v>
      </c>
      <c r="V354" s="8"/>
      <c r="W354" s="85">
        <v>1400703</v>
      </c>
      <c r="X354" s="8"/>
      <c r="Y354" s="85">
        <v>1400703</v>
      </c>
      <c r="Z354" s="8"/>
      <c r="AA354" s="85">
        <f>Y354+Z354</f>
        <v>1400703</v>
      </c>
      <c r="AB354" s="85">
        <v>1400703</v>
      </c>
      <c r="AC354" s="8">
        <f t="shared" si="95"/>
        <v>1</v>
      </c>
    </row>
    <row r="355" spans="1:29" ht="14.25" customHeight="1" hidden="1">
      <c r="A355" s="15" t="s">
        <v>505</v>
      </c>
      <c r="B355" s="19" t="s">
        <v>5</v>
      </c>
      <c r="C355" s="19" t="s">
        <v>105</v>
      </c>
      <c r="D355" s="19" t="s">
        <v>105</v>
      </c>
      <c r="E355" s="99" t="s">
        <v>177</v>
      </c>
      <c r="F355" s="19" t="s">
        <v>324</v>
      </c>
      <c r="G355" s="19" t="s">
        <v>37</v>
      </c>
      <c r="H355" s="19" t="s">
        <v>79</v>
      </c>
      <c r="I355" s="92"/>
      <c r="J355" s="85"/>
      <c r="K355" s="85"/>
      <c r="L355" s="85"/>
      <c r="M355" s="85"/>
      <c r="N355" s="85"/>
      <c r="O355" s="85"/>
      <c r="P355" s="98"/>
      <c r="Q355" s="85"/>
      <c r="R355" s="85"/>
      <c r="S355" s="85"/>
      <c r="T355" s="8"/>
      <c r="U355" s="85"/>
      <c r="V355" s="85"/>
      <c r="W355" s="85"/>
      <c r="X355" s="8">
        <v>56750</v>
      </c>
      <c r="Y355" s="85">
        <f>W355+X355</f>
        <v>56750</v>
      </c>
      <c r="Z355" s="8"/>
      <c r="AA355" s="85">
        <f>Y355+Z355</f>
        <v>56750</v>
      </c>
      <c r="AB355" s="85">
        <v>46833</v>
      </c>
      <c r="AC355" s="8">
        <f t="shared" si="95"/>
        <v>0.8252511013215859</v>
      </c>
    </row>
    <row r="356" spans="1:29" ht="14.25" customHeight="1">
      <c r="A356" s="13" t="s">
        <v>143</v>
      </c>
      <c r="B356" s="89" t="s">
        <v>5</v>
      </c>
      <c r="C356" s="89" t="s">
        <v>109</v>
      </c>
      <c r="D356" s="89"/>
      <c r="E356" s="89"/>
      <c r="F356" s="89"/>
      <c r="G356" s="89"/>
      <c r="H356" s="89"/>
      <c r="I356" s="96" t="e">
        <f aca="true" t="shared" si="102" ref="I356:S356">I357+I376</f>
        <v>#REF!</v>
      </c>
      <c r="J356" s="96" t="e">
        <f t="shared" si="102"/>
        <v>#REF!</v>
      </c>
      <c r="K356" s="96" t="e">
        <f t="shared" si="102"/>
        <v>#REF!</v>
      </c>
      <c r="L356" s="96" t="e">
        <f t="shared" si="102"/>
        <v>#REF!</v>
      </c>
      <c r="M356" s="96" t="e">
        <f t="shared" si="102"/>
        <v>#REF!</v>
      </c>
      <c r="N356" s="96" t="e">
        <f t="shared" si="102"/>
        <v>#REF!</v>
      </c>
      <c r="O356" s="96">
        <f t="shared" si="102"/>
        <v>8473456.04</v>
      </c>
      <c r="P356" s="96">
        <f t="shared" si="102"/>
        <v>1560025.96</v>
      </c>
      <c r="Q356" s="96">
        <f t="shared" si="102"/>
        <v>10033482</v>
      </c>
      <c r="R356" s="96">
        <f t="shared" si="102"/>
        <v>0</v>
      </c>
      <c r="S356" s="96">
        <f t="shared" si="102"/>
        <v>10033482</v>
      </c>
      <c r="T356" s="8"/>
      <c r="U356" s="96">
        <f aca="true" t="shared" si="103" ref="U356:AA356">U357+U376</f>
        <v>10323882</v>
      </c>
      <c r="V356" s="96">
        <f t="shared" si="103"/>
        <v>2286178</v>
      </c>
      <c r="W356" s="96">
        <f t="shared" si="103"/>
        <v>12610060</v>
      </c>
      <c r="X356" s="96">
        <f t="shared" si="103"/>
        <v>-650000</v>
      </c>
      <c r="Y356" s="96">
        <f t="shared" si="103"/>
        <v>13457763.01</v>
      </c>
      <c r="Z356" s="96">
        <f t="shared" si="103"/>
        <v>-119254.69</v>
      </c>
      <c r="AA356" s="96">
        <f t="shared" si="103"/>
        <v>13338508.32</v>
      </c>
      <c r="AB356" s="96">
        <f>AB357+AB376</f>
        <v>12579316.63</v>
      </c>
      <c r="AC356" s="8">
        <f t="shared" si="95"/>
        <v>0.9430827142146282</v>
      </c>
    </row>
    <row r="357" spans="1:29" ht="14.25" customHeight="1">
      <c r="A357" s="13" t="s">
        <v>144</v>
      </c>
      <c r="B357" s="89" t="s">
        <v>5</v>
      </c>
      <c r="C357" s="89" t="s">
        <v>109</v>
      </c>
      <c r="D357" s="89" t="s">
        <v>17</v>
      </c>
      <c r="E357" s="89"/>
      <c r="F357" s="89"/>
      <c r="G357" s="89"/>
      <c r="H357" s="89"/>
      <c r="I357" s="96" t="e">
        <f aca="true" t="shared" si="104" ref="I357:S357">I358+I367+I369+I374</f>
        <v>#REF!</v>
      </c>
      <c r="J357" s="96" t="e">
        <f t="shared" si="104"/>
        <v>#REF!</v>
      </c>
      <c r="K357" s="96" t="e">
        <f t="shared" si="104"/>
        <v>#REF!</v>
      </c>
      <c r="L357" s="96" t="e">
        <f t="shared" si="104"/>
        <v>#REF!</v>
      </c>
      <c r="M357" s="96" t="e">
        <f t="shared" si="104"/>
        <v>#REF!</v>
      </c>
      <c r="N357" s="96" t="e">
        <f t="shared" si="104"/>
        <v>#REF!</v>
      </c>
      <c r="O357" s="96">
        <f t="shared" si="104"/>
        <v>7949456.04</v>
      </c>
      <c r="P357" s="96">
        <f t="shared" si="104"/>
        <v>1560025.96</v>
      </c>
      <c r="Q357" s="96">
        <f t="shared" si="104"/>
        <v>9509482</v>
      </c>
      <c r="R357" s="96">
        <f t="shared" si="104"/>
        <v>0</v>
      </c>
      <c r="S357" s="96">
        <f t="shared" si="104"/>
        <v>9509482</v>
      </c>
      <c r="T357" s="8"/>
      <c r="U357" s="96">
        <f aca="true" t="shared" si="105" ref="U357:AA357">U358+U367+U369+U374</f>
        <v>9799882</v>
      </c>
      <c r="V357" s="96">
        <f t="shared" si="105"/>
        <v>2216178</v>
      </c>
      <c r="W357" s="96">
        <f t="shared" si="105"/>
        <v>12016060</v>
      </c>
      <c r="X357" s="96">
        <f t="shared" si="105"/>
        <v>-580000</v>
      </c>
      <c r="Y357" s="96">
        <f t="shared" si="105"/>
        <v>12926060</v>
      </c>
      <c r="Z357" s="96">
        <f t="shared" si="105"/>
        <v>56084</v>
      </c>
      <c r="AA357" s="96">
        <f t="shared" si="105"/>
        <v>12982144</v>
      </c>
      <c r="AB357" s="96">
        <f>AB358+AB367+AB369+AB374</f>
        <v>12231952.31</v>
      </c>
      <c r="AC357" s="8">
        <f t="shared" si="95"/>
        <v>0.9422135750458477</v>
      </c>
    </row>
    <row r="358" spans="1:29" ht="14.25" customHeight="1">
      <c r="A358" s="15" t="s">
        <v>506</v>
      </c>
      <c r="B358" s="19" t="s">
        <v>5</v>
      </c>
      <c r="C358" s="19" t="s">
        <v>109</v>
      </c>
      <c r="D358" s="19" t="s">
        <v>17</v>
      </c>
      <c r="E358" s="19" t="s">
        <v>149</v>
      </c>
      <c r="F358" s="19"/>
      <c r="G358" s="19"/>
      <c r="H358" s="19"/>
      <c r="I358" s="92" t="e">
        <f>SUM(I359:I365)+#REF!</f>
        <v>#REF!</v>
      </c>
      <c r="J358" s="92" t="e">
        <f>SUM(J359:J365)+#REF!</f>
        <v>#REF!</v>
      </c>
      <c r="K358" s="92" t="e">
        <f>SUM(K359:K365)+#REF!</f>
        <v>#REF!</v>
      </c>
      <c r="L358" s="92" t="e">
        <f>SUM(L359:L365)+#REF!</f>
        <v>#REF!</v>
      </c>
      <c r="M358" s="92" t="e">
        <f>SUM(M359:M365)+#REF!</f>
        <v>#REF!</v>
      </c>
      <c r="N358" s="92" t="e">
        <f>SUM(N359:N365)+#REF!</f>
        <v>#REF!</v>
      </c>
      <c r="O358" s="92">
        <f>SUM(O359:O365)</f>
        <v>3941000</v>
      </c>
      <c r="P358" s="92">
        <f>SUM(P359:P365)</f>
        <v>430700</v>
      </c>
      <c r="Q358" s="92">
        <f>SUM(Q359:Q365)</f>
        <v>4371700</v>
      </c>
      <c r="R358" s="92">
        <f>SUM(R359:R365)</f>
        <v>0</v>
      </c>
      <c r="S358" s="92">
        <f>SUM(S359:S365)</f>
        <v>4371700</v>
      </c>
      <c r="T358" s="8"/>
      <c r="U358" s="92">
        <f aca="true" t="shared" si="106" ref="U358:AA358">SUM(U359:U366)</f>
        <v>4662100</v>
      </c>
      <c r="V358" s="92">
        <f t="shared" si="106"/>
        <v>-418250</v>
      </c>
      <c r="W358" s="92">
        <f t="shared" si="106"/>
        <v>4243850</v>
      </c>
      <c r="X358" s="92">
        <f t="shared" si="106"/>
        <v>-100000</v>
      </c>
      <c r="Y358" s="92">
        <f t="shared" si="106"/>
        <v>4083850</v>
      </c>
      <c r="Z358" s="92">
        <f t="shared" si="106"/>
        <v>16482</v>
      </c>
      <c r="AA358" s="92">
        <f t="shared" si="106"/>
        <v>4100332</v>
      </c>
      <c r="AB358" s="92">
        <f>SUM(AB359:AB366)</f>
        <v>3920302.66</v>
      </c>
      <c r="AC358" s="8">
        <f t="shared" si="95"/>
        <v>0.9560939601963939</v>
      </c>
    </row>
    <row r="359" spans="1:29" ht="14.25" customHeight="1" hidden="1">
      <c r="A359" s="12" t="s">
        <v>507</v>
      </c>
      <c r="B359" s="22" t="s">
        <v>5</v>
      </c>
      <c r="C359" s="22" t="s">
        <v>109</v>
      </c>
      <c r="D359" s="22" t="s">
        <v>17</v>
      </c>
      <c r="E359" s="22" t="s">
        <v>149</v>
      </c>
      <c r="F359" s="22" t="s">
        <v>324</v>
      </c>
      <c r="G359" s="22" t="s">
        <v>28</v>
      </c>
      <c r="H359" s="22" t="s">
        <v>43</v>
      </c>
      <c r="I359" s="97">
        <v>3200</v>
      </c>
      <c r="J359" s="93">
        <v>1280</v>
      </c>
      <c r="K359" s="93">
        <v>1920</v>
      </c>
      <c r="L359" s="93"/>
      <c r="M359" s="93"/>
      <c r="N359" s="8"/>
      <c r="O359" s="85">
        <v>3200</v>
      </c>
      <c r="P359" s="8">
        <v>15570</v>
      </c>
      <c r="Q359" s="85">
        <f>O359+P359</f>
        <v>18770</v>
      </c>
      <c r="R359" s="8"/>
      <c r="S359" s="85">
        <v>18770</v>
      </c>
      <c r="T359" s="8"/>
      <c r="U359" s="85">
        <v>18770</v>
      </c>
      <c r="V359" s="8"/>
      <c r="W359" s="85">
        <f>U359+V359</f>
        <v>18770</v>
      </c>
      <c r="X359" s="8"/>
      <c r="Y359" s="85">
        <v>15570</v>
      </c>
      <c r="Z359" s="8"/>
      <c r="AA359" s="85">
        <f>Y359+Z359</f>
        <v>15570</v>
      </c>
      <c r="AB359" s="85">
        <v>15570</v>
      </c>
      <c r="AC359" s="8">
        <f t="shared" si="95"/>
        <v>1</v>
      </c>
    </row>
    <row r="360" spans="1:29" ht="14.25" customHeight="1" hidden="1">
      <c r="A360" s="12" t="s">
        <v>397</v>
      </c>
      <c r="B360" s="22" t="s">
        <v>5</v>
      </c>
      <c r="C360" s="22" t="s">
        <v>109</v>
      </c>
      <c r="D360" s="22" t="s">
        <v>17</v>
      </c>
      <c r="E360" s="22" t="s">
        <v>149</v>
      </c>
      <c r="F360" s="22" t="s">
        <v>324</v>
      </c>
      <c r="G360" s="22" t="s">
        <v>30</v>
      </c>
      <c r="H360" s="22" t="s">
        <v>65</v>
      </c>
      <c r="I360" s="97"/>
      <c r="J360" s="93"/>
      <c r="K360" s="93"/>
      <c r="L360" s="93"/>
      <c r="M360" s="93"/>
      <c r="N360" s="8"/>
      <c r="O360" s="85"/>
      <c r="P360" s="8"/>
      <c r="Q360" s="85"/>
      <c r="R360" s="8"/>
      <c r="S360" s="85"/>
      <c r="T360" s="8"/>
      <c r="U360" s="85"/>
      <c r="V360" s="8"/>
      <c r="W360" s="85"/>
      <c r="X360" s="8"/>
      <c r="Y360" s="85">
        <v>3400</v>
      </c>
      <c r="Z360" s="8"/>
      <c r="AA360" s="85">
        <f aca="true" t="shared" si="107" ref="AA360:AA366">Y360+Z360</f>
        <v>3400</v>
      </c>
      <c r="AB360" s="85">
        <v>3393.81</v>
      </c>
      <c r="AC360" s="8">
        <f t="shared" si="95"/>
        <v>0.9981794117647058</v>
      </c>
    </row>
    <row r="361" spans="1:29" ht="14.25" customHeight="1" hidden="1">
      <c r="A361" s="12" t="s">
        <v>416</v>
      </c>
      <c r="B361" s="22" t="s">
        <v>5</v>
      </c>
      <c r="C361" s="22" t="s">
        <v>109</v>
      </c>
      <c r="D361" s="22" t="s">
        <v>17</v>
      </c>
      <c r="E361" s="22" t="s">
        <v>149</v>
      </c>
      <c r="F361" s="22" t="s">
        <v>324</v>
      </c>
      <c r="G361" s="22" t="s">
        <v>30</v>
      </c>
      <c r="H361" s="22" t="s">
        <v>417</v>
      </c>
      <c r="I361" s="97"/>
      <c r="J361" s="93"/>
      <c r="K361" s="93"/>
      <c r="L361" s="93"/>
      <c r="M361" s="93"/>
      <c r="N361" s="8"/>
      <c r="O361" s="85"/>
      <c r="P361" s="8"/>
      <c r="Q361" s="85"/>
      <c r="R361" s="8">
        <v>50000</v>
      </c>
      <c r="S361" s="85"/>
      <c r="T361" s="8">
        <v>50000</v>
      </c>
      <c r="U361" s="85">
        <f>S361+T361</f>
        <v>50000</v>
      </c>
      <c r="V361" s="8"/>
      <c r="W361" s="85">
        <f aca="true" t="shared" si="108" ref="W361:W366">U361+V361</f>
        <v>50000</v>
      </c>
      <c r="X361" s="8"/>
      <c r="Y361" s="85">
        <f>W361+X361</f>
        <v>50000</v>
      </c>
      <c r="Z361" s="8"/>
      <c r="AA361" s="85">
        <f t="shared" si="107"/>
        <v>50000</v>
      </c>
      <c r="AB361" s="85">
        <v>33518</v>
      </c>
      <c r="AC361" s="8">
        <f t="shared" si="95"/>
        <v>0.67036</v>
      </c>
    </row>
    <row r="362" spans="1:29" ht="14.25" customHeight="1" hidden="1">
      <c r="A362" s="12" t="s">
        <v>34</v>
      </c>
      <c r="B362" s="22" t="s">
        <v>5</v>
      </c>
      <c r="C362" s="22" t="s">
        <v>109</v>
      </c>
      <c r="D362" s="22" t="s">
        <v>17</v>
      </c>
      <c r="E362" s="22" t="s">
        <v>149</v>
      </c>
      <c r="F362" s="22" t="s">
        <v>324</v>
      </c>
      <c r="G362" s="22" t="s">
        <v>30</v>
      </c>
      <c r="H362" s="22" t="s">
        <v>35</v>
      </c>
      <c r="I362" s="97">
        <v>291820</v>
      </c>
      <c r="J362" s="93"/>
      <c r="K362" s="93">
        <v>210480</v>
      </c>
      <c r="L362" s="93">
        <v>50840</v>
      </c>
      <c r="M362" s="93">
        <v>30500</v>
      </c>
      <c r="N362" s="8"/>
      <c r="O362" s="85">
        <v>291820</v>
      </c>
      <c r="P362" s="8">
        <v>-15570</v>
      </c>
      <c r="Q362" s="85">
        <f>O362+P362</f>
        <v>276250</v>
      </c>
      <c r="R362" s="8">
        <v>-50000</v>
      </c>
      <c r="S362" s="85">
        <v>276250</v>
      </c>
      <c r="T362" s="8">
        <v>-50000</v>
      </c>
      <c r="U362" s="85">
        <f>S362+T362</f>
        <v>226250</v>
      </c>
      <c r="V362" s="8"/>
      <c r="W362" s="85">
        <f t="shared" si="108"/>
        <v>226250</v>
      </c>
      <c r="X362" s="8">
        <v>-100000</v>
      </c>
      <c r="Y362" s="85">
        <v>110</v>
      </c>
      <c r="Z362" s="8"/>
      <c r="AA362" s="85">
        <f t="shared" si="107"/>
        <v>110</v>
      </c>
      <c r="AB362" s="85">
        <v>110</v>
      </c>
      <c r="AC362" s="8">
        <f t="shared" si="95"/>
        <v>1</v>
      </c>
    </row>
    <row r="363" spans="1:29" ht="14.25" customHeight="1" hidden="1">
      <c r="A363" s="12" t="s">
        <v>508</v>
      </c>
      <c r="B363" s="22" t="s">
        <v>5</v>
      </c>
      <c r="C363" s="22" t="s">
        <v>109</v>
      </c>
      <c r="D363" s="22" t="s">
        <v>17</v>
      </c>
      <c r="E363" s="22" t="s">
        <v>149</v>
      </c>
      <c r="F363" s="22" t="s">
        <v>471</v>
      </c>
      <c r="G363" s="22" t="s">
        <v>67</v>
      </c>
      <c r="H363" s="22" t="s">
        <v>68</v>
      </c>
      <c r="I363" s="97">
        <f>SUM(J363:M363)</f>
        <v>2995336</v>
      </c>
      <c r="J363" s="8">
        <v>499223</v>
      </c>
      <c r="K363" s="8">
        <v>998445</v>
      </c>
      <c r="L363" s="8">
        <v>748834</v>
      </c>
      <c r="M363" s="85">
        <v>748834</v>
      </c>
      <c r="N363" s="8">
        <v>406977</v>
      </c>
      <c r="O363" s="85">
        <f>I363+N363</f>
        <v>3402313</v>
      </c>
      <c r="P363" s="8">
        <v>426435</v>
      </c>
      <c r="Q363" s="85">
        <f>O363+P363</f>
        <v>3828748</v>
      </c>
      <c r="R363" s="8"/>
      <c r="S363" s="85">
        <f>Q363+R363</f>
        <v>3828748</v>
      </c>
      <c r="T363" s="8"/>
      <c r="U363" s="85">
        <v>4119148</v>
      </c>
      <c r="V363" s="8">
        <v>-432000</v>
      </c>
      <c r="W363" s="85">
        <f t="shared" si="108"/>
        <v>3687148</v>
      </c>
      <c r="X363" s="8"/>
      <c r="Y363" s="85">
        <v>3673088</v>
      </c>
      <c r="Z363" s="8">
        <v>-113133</v>
      </c>
      <c r="AA363" s="85">
        <f t="shared" si="107"/>
        <v>3559955</v>
      </c>
      <c r="AB363" s="85">
        <v>3411637</v>
      </c>
      <c r="AC363" s="8">
        <f t="shared" si="95"/>
        <v>0.9583371138118318</v>
      </c>
    </row>
    <row r="364" spans="1:29" ht="14.25" customHeight="1" hidden="1">
      <c r="A364" s="12" t="s">
        <v>509</v>
      </c>
      <c r="B364" s="22" t="s">
        <v>5</v>
      </c>
      <c r="C364" s="22" t="s">
        <v>109</v>
      </c>
      <c r="D364" s="22" t="s">
        <v>17</v>
      </c>
      <c r="E364" s="22" t="s">
        <v>149</v>
      </c>
      <c r="F364" s="22" t="s">
        <v>471</v>
      </c>
      <c r="G364" s="22" t="s">
        <v>30</v>
      </c>
      <c r="H364" s="22" t="s">
        <v>35</v>
      </c>
      <c r="I364" s="97"/>
      <c r="J364" s="8"/>
      <c r="K364" s="8"/>
      <c r="L364" s="8"/>
      <c r="M364" s="85"/>
      <c r="N364" s="8"/>
      <c r="O364" s="85">
        <v>34023</v>
      </c>
      <c r="P364" s="8">
        <v>4265</v>
      </c>
      <c r="Q364" s="85">
        <f>O364+P364</f>
        <v>38288</v>
      </c>
      <c r="R364" s="8"/>
      <c r="S364" s="85">
        <f>Q364+R364</f>
        <v>38288</v>
      </c>
      <c r="T364" s="8"/>
      <c r="U364" s="85">
        <f>S364+T364</f>
        <v>38288</v>
      </c>
      <c r="V364" s="8"/>
      <c r="W364" s="85">
        <f t="shared" si="108"/>
        <v>38288</v>
      </c>
      <c r="X364" s="8"/>
      <c r="Y364" s="85">
        <v>38288</v>
      </c>
      <c r="Z364" s="8">
        <v>-7021</v>
      </c>
      <c r="AA364" s="85">
        <f t="shared" si="107"/>
        <v>31267</v>
      </c>
      <c r="AB364" s="85">
        <v>29883.85</v>
      </c>
      <c r="AC364" s="8">
        <f t="shared" si="95"/>
        <v>0.9557632647839575</v>
      </c>
    </row>
    <row r="365" spans="1:29" ht="14.25" customHeight="1" hidden="1">
      <c r="A365" s="12" t="s">
        <v>329</v>
      </c>
      <c r="B365" s="22" t="s">
        <v>5</v>
      </c>
      <c r="C365" s="22" t="s">
        <v>109</v>
      </c>
      <c r="D365" s="22" t="s">
        <v>17</v>
      </c>
      <c r="E365" s="22" t="s">
        <v>510</v>
      </c>
      <c r="F365" s="22" t="s">
        <v>324</v>
      </c>
      <c r="G365" s="22" t="s">
        <v>70</v>
      </c>
      <c r="H365" s="22" t="s">
        <v>73</v>
      </c>
      <c r="I365" s="97">
        <f>SUM(J365:M365)</f>
        <v>209644</v>
      </c>
      <c r="J365" s="8">
        <v>38720</v>
      </c>
      <c r="K365" s="8">
        <v>67108</v>
      </c>
      <c r="L365" s="8">
        <v>22340</v>
      </c>
      <c r="M365" s="85">
        <v>81476</v>
      </c>
      <c r="N365" s="8"/>
      <c r="O365" s="85">
        <v>209644</v>
      </c>
      <c r="P365" s="8"/>
      <c r="Q365" s="85">
        <v>209644</v>
      </c>
      <c r="R365" s="8"/>
      <c r="S365" s="85">
        <v>209644</v>
      </c>
      <c r="T365" s="8"/>
      <c r="U365" s="85">
        <v>209644</v>
      </c>
      <c r="V365" s="8"/>
      <c r="W365" s="85">
        <f t="shared" si="108"/>
        <v>209644</v>
      </c>
      <c r="X365" s="8"/>
      <c r="Y365" s="85">
        <v>289644</v>
      </c>
      <c r="Z365" s="8">
        <v>136636</v>
      </c>
      <c r="AA365" s="85">
        <f t="shared" si="107"/>
        <v>426280</v>
      </c>
      <c r="AB365" s="85">
        <v>412440</v>
      </c>
      <c r="AC365" s="8">
        <f t="shared" si="95"/>
        <v>0.9675330768508962</v>
      </c>
    </row>
    <row r="366" spans="1:29" ht="14.25" customHeight="1" hidden="1">
      <c r="A366" s="12" t="s">
        <v>511</v>
      </c>
      <c r="B366" s="22" t="s">
        <v>5</v>
      </c>
      <c r="C366" s="22" t="s">
        <v>109</v>
      </c>
      <c r="D366" s="22" t="s">
        <v>17</v>
      </c>
      <c r="E366" s="22" t="s">
        <v>149</v>
      </c>
      <c r="F366" s="22" t="s">
        <v>324</v>
      </c>
      <c r="G366" s="22" t="s">
        <v>77</v>
      </c>
      <c r="H366" s="22" t="s">
        <v>79</v>
      </c>
      <c r="I366" s="97"/>
      <c r="J366" s="8"/>
      <c r="K366" s="8"/>
      <c r="L366" s="8"/>
      <c r="M366" s="85"/>
      <c r="N366" s="8"/>
      <c r="O366" s="85"/>
      <c r="P366" s="8"/>
      <c r="Q366" s="85"/>
      <c r="R366" s="8"/>
      <c r="S366" s="85"/>
      <c r="T366" s="8"/>
      <c r="U366" s="85"/>
      <c r="V366" s="8">
        <v>13750</v>
      </c>
      <c r="W366" s="85">
        <f t="shared" si="108"/>
        <v>13750</v>
      </c>
      <c r="X366" s="8"/>
      <c r="Y366" s="85">
        <f>W366+X366</f>
        <v>13750</v>
      </c>
      <c r="Z366" s="8"/>
      <c r="AA366" s="85">
        <f t="shared" si="107"/>
        <v>13750</v>
      </c>
      <c r="AB366" s="85">
        <v>13750</v>
      </c>
      <c r="AC366" s="8">
        <f t="shared" si="95"/>
        <v>1</v>
      </c>
    </row>
    <row r="367" spans="1:29" ht="14.25" customHeight="1">
      <c r="A367" s="15" t="s">
        <v>148</v>
      </c>
      <c r="B367" s="19" t="s">
        <v>5</v>
      </c>
      <c r="C367" s="19" t="s">
        <v>109</v>
      </c>
      <c r="D367" s="19" t="s">
        <v>17</v>
      </c>
      <c r="E367" s="19" t="s">
        <v>145</v>
      </c>
      <c r="F367" s="19"/>
      <c r="G367" s="19"/>
      <c r="H367" s="19"/>
      <c r="I367" s="92">
        <v>1929750</v>
      </c>
      <c r="J367" s="8">
        <v>321625</v>
      </c>
      <c r="K367" s="8">
        <v>643250</v>
      </c>
      <c r="L367" s="8">
        <v>482425</v>
      </c>
      <c r="M367" s="85">
        <v>482450</v>
      </c>
      <c r="N367" s="8"/>
      <c r="O367" s="85">
        <v>1929750</v>
      </c>
      <c r="P367" s="8"/>
      <c r="Q367" s="85">
        <v>1929750</v>
      </c>
      <c r="R367" s="8"/>
      <c r="S367" s="85">
        <v>1929750</v>
      </c>
      <c r="T367" s="8"/>
      <c r="U367" s="85">
        <v>1929750</v>
      </c>
      <c r="V367" s="8"/>
      <c r="W367" s="85">
        <f aca="true" t="shared" si="109" ref="W367:AB367">W368</f>
        <v>1929750</v>
      </c>
      <c r="X367" s="85">
        <f t="shared" si="109"/>
        <v>-480000</v>
      </c>
      <c r="Y367" s="85">
        <f t="shared" si="109"/>
        <v>1449750</v>
      </c>
      <c r="Z367" s="85">
        <f t="shared" si="109"/>
        <v>0</v>
      </c>
      <c r="AA367" s="85">
        <f t="shared" si="109"/>
        <v>1449750</v>
      </c>
      <c r="AB367" s="85">
        <f t="shared" si="109"/>
        <v>1282500</v>
      </c>
      <c r="AC367" s="8">
        <f t="shared" si="95"/>
        <v>0.8846352819451629</v>
      </c>
    </row>
    <row r="368" spans="1:29" ht="14.25" customHeight="1" hidden="1">
      <c r="A368" s="15" t="s">
        <v>512</v>
      </c>
      <c r="B368" s="19" t="s">
        <v>5</v>
      </c>
      <c r="C368" s="19" t="s">
        <v>109</v>
      </c>
      <c r="D368" s="19" t="s">
        <v>17</v>
      </c>
      <c r="E368" s="19" t="s">
        <v>145</v>
      </c>
      <c r="F368" s="19" t="s">
        <v>513</v>
      </c>
      <c r="G368" s="19" t="s">
        <v>67</v>
      </c>
      <c r="H368" s="19" t="s">
        <v>68</v>
      </c>
      <c r="I368" s="92"/>
      <c r="J368" s="8"/>
      <c r="K368" s="8"/>
      <c r="L368" s="8"/>
      <c r="M368" s="85"/>
      <c r="N368" s="8"/>
      <c r="O368" s="85">
        <v>1929750</v>
      </c>
      <c r="P368" s="85"/>
      <c r="Q368" s="85">
        <v>1929750</v>
      </c>
      <c r="R368" s="8"/>
      <c r="S368" s="85">
        <v>1929750</v>
      </c>
      <c r="T368" s="8"/>
      <c r="U368" s="85">
        <v>1929750</v>
      </c>
      <c r="V368" s="8"/>
      <c r="W368" s="85">
        <v>1929750</v>
      </c>
      <c r="X368" s="8">
        <v>-480000</v>
      </c>
      <c r="Y368" s="85">
        <f>W368+X368</f>
        <v>1449750</v>
      </c>
      <c r="Z368" s="8"/>
      <c r="AA368" s="85">
        <f>Y368+Z368</f>
        <v>1449750</v>
      </c>
      <c r="AB368" s="85">
        <v>1282500</v>
      </c>
      <c r="AC368" s="8">
        <f t="shared" si="95"/>
        <v>0.8846352819451629</v>
      </c>
    </row>
    <row r="369" spans="1:29" ht="14.25" customHeight="1">
      <c r="A369" s="15" t="s">
        <v>514</v>
      </c>
      <c r="B369" s="19" t="s">
        <v>5</v>
      </c>
      <c r="C369" s="19" t="s">
        <v>109</v>
      </c>
      <c r="D369" s="19" t="s">
        <v>17</v>
      </c>
      <c r="E369" s="19" t="s">
        <v>151</v>
      </c>
      <c r="F369" s="19"/>
      <c r="G369" s="19"/>
      <c r="H369" s="19"/>
      <c r="I369" s="92"/>
      <c r="J369" s="8"/>
      <c r="K369" s="8"/>
      <c r="L369" s="8"/>
      <c r="M369" s="85"/>
      <c r="N369" s="8"/>
      <c r="O369" s="85">
        <f>SUM(O370:O372)</f>
        <v>1048674.04</v>
      </c>
      <c r="P369" s="85">
        <f>SUM(P370:P372)</f>
        <v>1129325.96</v>
      </c>
      <c r="Q369" s="85">
        <f>SUM(Q370:Q372)</f>
        <v>2178000</v>
      </c>
      <c r="R369" s="8"/>
      <c r="S369" s="85">
        <f>SUM(S370:S372)</f>
        <v>2178000</v>
      </c>
      <c r="T369" s="8"/>
      <c r="U369" s="85">
        <f>SUM(U370:U372)</f>
        <v>2178000</v>
      </c>
      <c r="V369" s="85">
        <f>SUM(V370:V372)</f>
        <v>3664460</v>
      </c>
      <c r="W369" s="85">
        <f aca="true" t="shared" si="110" ref="W369:AB369">SUM(W370:W373)</f>
        <v>5842460</v>
      </c>
      <c r="X369" s="85">
        <f t="shared" si="110"/>
        <v>0</v>
      </c>
      <c r="Y369" s="85">
        <f t="shared" si="110"/>
        <v>7392460</v>
      </c>
      <c r="Z369" s="85">
        <f t="shared" si="110"/>
        <v>39602</v>
      </c>
      <c r="AA369" s="85">
        <f t="shared" si="110"/>
        <v>7432062</v>
      </c>
      <c r="AB369" s="85">
        <f t="shared" si="110"/>
        <v>7029149.65</v>
      </c>
      <c r="AC369" s="8">
        <f t="shared" si="95"/>
        <v>0.9457872727649473</v>
      </c>
    </row>
    <row r="370" spans="1:29" ht="14.25" customHeight="1" hidden="1">
      <c r="A370" s="12" t="s">
        <v>515</v>
      </c>
      <c r="B370" s="22"/>
      <c r="C370" s="22"/>
      <c r="D370" s="22"/>
      <c r="E370" s="22"/>
      <c r="F370" s="22" t="s">
        <v>513</v>
      </c>
      <c r="G370" s="22" t="s">
        <v>67</v>
      </c>
      <c r="H370" s="22" t="s">
        <v>68</v>
      </c>
      <c r="I370" s="97">
        <v>1048674.04</v>
      </c>
      <c r="J370" s="11"/>
      <c r="K370" s="11"/>
      <c r="L370" s="11">
        <v>1048674.04</v>
      </c>
      <c r="M370" s="95"/>
      <c r="N370" s="11"/>
      <c r="O370" s="95">
        <v>1048674.04</v>
      </c>
      <c r="P370" s="11">
        <v>-688674.04</v>
      </c>
      <c r="Q370" s="95">
        <f>O370+P370</f>
        <v>360000</v>
      </c>
      <c r="R370" s="8"/>
      <c r="S370" s="95">
        <f>Q370+R370</f>
        <v>360000</v>
      </c>
      <c r="T370" s="8"/>
      <c r="U370" s="95">
        <f>S370+T370</f>
        <v>360000</v>
      </c>
      <c r="V370" s="8">
        <v>3826198</v>
      </c>
      <c r="W370" s="85">
        <f>U370+V370</f>
        <v>4186198</v>
      </c>
      <c r="X370" s="8"/>
      <c r="Y370" s="85">
        <v>4186198</v>
      </c>
      <c r="Z370" s="8">
        <v>2129102</v>
      </c>
      <c r="AA370" s="85">
        <f>Y370+Z370</f>
        <v>6315300</v>
      </c>
      <c r="AB370" s="85">
        <v>5968649.65</v>
      </c>
      <c r="AC370" s="8">
        <f t="shared" si="95"/>
        <v>0.9451094405649771</v>
      </c>
    </row>
    <row r="371" spans="1:29" ht="14.25" customHeight="1" hidden="1">
      <c r="A371" s="12" t="s">
        <v>516</v>
      </c>
      <c r="B371" s="22"/>
      <c r="C371" s="22"/>
      <c r="D371" s="22"/>
      <c r="E371" s="22"/>
      <c r="F371" s="22" t="s">
        <v>324</v>
      </c>
      <c r="G371" s="22" t="s">
        <v>77</v>
      </c>
      <c r="H371" s="22" t="s">
        <v>79</v>
      </c>
      <c r="I371" s="97"/>
      <c r="J371" s="11"/>
      <c r="K371" s="11"/>
      <c r="L371" s="11"/>
      <c r="M371" s="95"/>
      <c r="N371" s="11"/>
      <c r="O371" s="95"/>
      <c r="P371" s="11">
        <v>1800000</v>
      </c>
      <c r="Q371" s="95">
        <f>O371+P371</f>
        <v>1800000</v>
      </c>
      <c r="R371" s="8"/>
      <c r="S371" s="95">
        <f>Q371+R371</f>
        <v>1800000</v>
      </c>
      <c r="T371" s="8"/>
      <c r="U371" s="95">
        <f>S371+T371</f>
        <v>1800000</v>
      </c>
      <c r="V371" s="8">
        <v>-200000</v>
      </c>
      <c r="W371" s="85">
        <f>U371+V371</f>
        <v>1600000</v>
      </c>
      <c r="X371" s="8"/>
      <c r="Y371" s="85">
        <v>3150000</v>
      </c>
      <c r="Z371" s="8">
        <v>-2089500</v>
      </c>
      <c r="AA371" s="85">
        <f>Y371+Z371</f>
        <v>1060500</v>
      </c>
      <c r="AB371" s="85">
        <v>1060500</v>
      </c>
      <c r="AC371" s="8">
        <f t="shared" si="95"/>
        <v>1</v>
      </c>
    </row>
    <row r="372" spans="1:29" ht="14.25" customHeight="1" hidden="1">
      <c r="A372" s="12" t="s">
        <v>517</v>
      </c>
      <c r="B372" s="22"/>
      <c r="C372" s="22"/>
      <c r="D372" s="22"/>
      <c r="E372" s="22"/>
      <c r="F372" s="22" t="s">
        <v>324</v>
      </c>
      <c r="G372" s="22" t="s">
        <v>30</v>
      </c>
      <c r="H372" s="22" t="s">
        <v>35</v>
      </c>
      <c r="I372" s="97"/>
      <c r="J372" s="11"/>
      <c r="K372" s="11"/>
      <c r="L372" s="11"/>
      <c r="M372" s="95"/>
      <c r="N372" s="11"/>
      <c r="O372" s="95"/>
      <c r="P372" s="11">
        <v>18000</v>
      </c>
      <c r="Q372" s="95">
        <f>O372+P372</f>
        <v>18000</v>
      </c>
      <c r="R372" s="8"/>
      <c r="S372" s="95">
        <f>Q372+R372</f>
        <v>18000</v>
      </c>
      <c r="T372" s="8"/>
      <c r="U372" s="95">
        <f>S372+T372</f>
        <v>18000</v>
      </c>
      <c r="V372" s="8">
        <v>38262</v>
      </c>
      <c r="W372" s="85">
        <f>U372+V372</f>
        <v>56262</v>
      </c>
      <c r="X372" s="8">
        <v>-38262</v>
      </c>
      <c r="Y372" s="85">
        <v>56262</v>
      </c>
      <c r="Z372" s="8"/>
      <c r="AA372" s="85">
        <f>Y372+Z372</f>
        <v>56262</v>
      </c>
      <c r="AB372" s="85"/>
      <c r="AC372" s="8">
        <f t="shared" si="95"/>
        <v>0</v>
      </c>
    </row>
    <row r="373" spans="1:29" ht="14.25" customHeight="1" hidden="1">
      <c r="A373" s="12" t="s">
        <v>518</v>
      </c>
      <c r="B373" s="22"/>
      <c r="C373" s="22"/>
      <c r="D373" s="22"/>
      <c r="E373" s="22"/>
      <c r="F373" s="22" t="s">
        <v>513</v>
      </c>
      <c r="G373" s="22" t="s">
        <v>30</v>
      </c>
      <c r="H373" s="22" t="s">
        <v>35</v>
      </c>
      <c r="I373" s="97"/>
      <c r="J373" s="11"/>
      <c r="K373" s="11"/>
      <c r="L373" s="11"/>
      <c r="M373" s="95"/>
      <c r="N373" s="11"/>
      <c r="O373" s="95"/>
      <c r="P373" s="11"/>
      <c r="Q373" s="95"/>
      <c r="R373" s="8"/>
      <c r="S373" s="95"/>
      <c r="T373" s="8"/>
      <c r="U373" s="95"/>
      <c r="V373" s="85"/>
      <c r="W373" s="85"/>
      <c r="X373" s="8">
        <v>38262</v>
      </c>
      <c r="Y373" s="85"/>
      <c r="Z373" s="8"/>
      <c r="AA373" s="85">
        <f>Y373+Z373</f>
        <v>0</v>
      </c>
      <c r="AB373" s="85"/>
      <c r="AC373" s="8" t="e">
        <f t="shared" si="95"/>
        <v>#DIV/0!</v>
      </c>
    </row>
    <row r="374" spans="1:29" ht="14.25" customHeight="1" hidden="1">
      <c r="A374" s="13" t="s">
        <v>178</v>
      </c>
      <c r="B374" s="89" t="s">
        <v>5</v>
      </c>
      <c r="C374" s="89" t="s">
        <v>109</v>
      </c>
      <c r="D374" s="89" t="s">
        <v>17</v>
      </c>
      <c r="E374" s="89" t="s">
        <v>150</v>
      </c>
      <c r="F374" s="89"/>
      <c r="G374" s="89"/>
      <c r="H374" s="89"/>
      <c r="I374" s="96">
        <v>1030032</v>
      </c>
      <c r="J374" s="10"/>
      <c r="K374" s="10"/>
      <c r="L374" s="10"/>
      <c r="M374" s="84">
        <v>1030032</v>
      </c>
      <c r="N374" s="10"/>
      <c r="O374" s="84">
        <v>1030032</v>
      </c>
      <c r="P374" s="10"/>
      <c r="Q374" s="84">
        <v>1030032</v>
      </c>
      <c r="R374" s="8"/>
      <c r="S374" s="84">
        <v>1030032</v>
      </c>
      <c r="T374" s="8"/>
      <c r="U374" s="84">
        <f>U375</f>
        <v>1030032</v>
      </c>
      <c r="V374" s="84">
        <f>V375</f>
        <v>-1030032</v>
      </c>
      <c r="W374" s="84">
        <f>W375</f>
        <v>0</v>
      </c>
      <c r="X374" s="8"/>
      <c r="Y374" s="84">
        <f>Y375</f>
        <v>0</v>
      </c>
      <c r="Z374" s="8"/>
      <c r="AA374" s="85"/>
      <c r="AB374" s="85"/>
      <c r="AC374" s="8" t="e">
        <f t="shared" si="95"/>
        <v>#DIV/0!</v>
      </c>
    </row>
    <row r="375" spans="1:29" ht="14.25" customHeight="1" hidden="1">
      <c r="A375" s="15" t="s">
        <v>512</v>
      </c>
      <c r="B375" s="19" t="s">
        <v>5</v>
      </c>
      <c r="C375" s="19" t="s">
        <v>109</v>
      </c>
      <c r="D375" s="19" t="s">
        <v>17</v>
      </c>
      <c r="E375" s="19" t="s">
        <v>150</v>
      </c>
      <c r="F375" s="19" t="s">
        <v>519</v>
      </c>
      <c r="G375" s="19" t="s">
        <v>67</v>
      </c>
      <c r="H375" s="19" t="s">
        <v>68</v>
      </c>
      <c r="I375" s="92"/>
      <c r="J375" s="85"/>
      <c r="K375" s="85"/>
      <c r="L375" s="85"/>
      <c r="M375" s="85"/>
      <c r="N375" s="8"/>
      <c r="O375" s="85">
        <v>1030032</v>
      </c>
      <c r="P375" s="8"/>
      <c r="Q375" s="85">
        <v>1030032</v>
      </c>
      <c r="R375" s="8"/>
      <c r="S375" s="85">
        <v>1030032</v>
      </c>
      <c r="T375" s="8"/>
      <c r="U375" s="85">
        <v>1030032</v>
      </c>
      <c r="V375" s="8">
        <v>-1030032</v>
      </c>
      <c r="W375" s="85">
        <f>U375+V375</f>
        <v>0</v>
      </c>
      <c r="X375" s="8"/>
      <c r="Y375" s="85">
        <f>W375+X375</f>
        <v>0</v>
      </c>
      <c r="Z375" s="8"/>
      <c r="AA375" s="85"/>
      <c r="AB375" s="85"/>
      <c r="AC375" s="8" t="e">
        <f t="shared" si="95"/>
        <v>#DIV/0!</v>
      </c>
    </row>
    <row r="376" spans="1:29" ht="14.25" customHeight="1">
      <c r="A376" s="13" t="s">
        <v>152</v>
      </c>
      <c r="B376" s="89" t="s">
        <v>5</v>
      </c>
      <c r="C376" s="89" t="s">
        <v>109</v>
      </c>
      <c r="D376" s="89" t="s">
        <v>153</v>
      </c>
      <c r="E376" s="89"/>
      <c r="F376" s="89"/>
      <c r="G376" s="89"/>
      <c r="H376" s="89"/>
      <c r="I376" s="96">
        <f>I377</f>
        <v>524000</v>
      </c>
      <c r="J376" s="104">
        <f>J377</f>
        <v>20000</v>
      </c>
      <c r="K376" s="104">
        <f>K377</f>
        <v>242000</v>
      </c>
      <c r="L376" s="104">
        <f>L377</f>
        <v>242000</v>
      </c>
      <c r="M376" s="104">
        <f>M377</f>
        <v>20000</v>
      </c>
      <c r="N376" s="8"/>
      <c r="O376" s="84">
        <f>O377</f>
        <v>524000</v>
      </c>
      <c r="P376" s="84">
        <f>P377</f>
        <v>0</v>
      </c>
      <c r="Q376" s="84">
        <f>Q377</f>
        <v>524000</v>
      </c>
      <c r="R376" s="8"/>
      <c r="S376" s="84">
        <f>S377</f>
        <v>524000</v>
      </c>
      <c r="T376" s="8"/>
      <c r="U376" s="84">
        <f aca="true" t="shared" si="111" ref="U376:AB376">U377</f>
        <v>524000</v>
      </c>
      <c r="V376" s="84">
        <f t="shared" si="111"/>
        <v>70000</v>
      </c>
      <c r="W376" s="84">
        <f t="shared" si="111"/>
        <v>594000</v>
      </c>
      <c r="X376" s="84">
        <f t="shared" si="111"/>
        <v>-70000</v>
      </c>
      <c r="Y376" s="84">
        <f t="shared" si="111"/>
        <v>531703.01</v>
      </c>
      <c r="Z376" s="84">
        <f t="shared" si="111"/>
        <v>-175338.69</v>
      </c>
      <c r="AA376" s="84">
        <f t="shared" si="111"/>
        <v>356364.32</v>
      </c>
      <c r="AB376" s="84">
        <f t="shared" si="111"/>
        <v>347364.32</v>
      </c>
      <c r="AC376" s="8">
        <f t="shared" si="95"/>
        <v>0.9747449464076539</v>
      </c>
    </row>
    <row r="377" spans="1:29" ht="14.25" customHeight="1">
      <c r="A377" s="15" t="s">
        <v>520</v>
      </c>
      <c r="B377" s="19" t="s">
        <v>5</v>
      </c>
      <c r="C377" s="19" t="s">
        <v>109</v>
      </c>
      <c r="D377" s="19" t="s">
        <v>153</v>
      </c>
      <c r="E377" s="19" t="s">
        <v>154</v>
      </c>
      <c r="F377" s="19"/>
      <c r="G377" s="19"/>
      <c r="H377" s="19"/>
      <c r="I377" s="92">
        <v>524000</v>
      </c>
      <c r="J377" s="8">
        <v>20000</v>
      </c>
      <c r="K377" s="8">
        <v>242000</v>
      </c>
      <c r="L377" s="8">
        <v>242000</v>
      </c>
      <c r="M377" s="85">
        <v>20000</v>
      </c>
      <c r="N377" s="8"/>
      <c r="O377" s="85">
        <f>SUM(O378:O380)</f>
        <v>524000</v>
      </c>
      <c r="P377" s="85">
        <f>SUM(P378:P380)</f>
        <v>0</v>
      </c>
      <c r="Q377" s="85">
        <f>SUM(Q378:Q380)</f>
        <v>524000</v>
      </c>
      <c r="R377" s="8"/>
      <c r="S377" s="85">
        <f>SUM(S378:S380)</f>
        <v>524000</v>
      </c>
      <c r="T377" s="8"/>
      <c r="U377" s="85">
        <f aca="true" t="shared" si="112" ref="U377:AA377">SUM(U378:U380)</f>
        <v>524000</v>
      </c>
      <c r="V377" s="85">
        <f t="shared" si="112"/>
        <v>70000</v>
      </c>
      <c r="W377" s="85">
        <f t="shared" si="112"/>
        <v>594000</v>
      </c>
      <c r="X377" s="85">
        <f t="shared" si="112"/>
        <v>-70000</v>
      </c>
      <c r="Y377" s="85">
        <f t="shared" si="112"/>
        <v>531703.01</v>
      </c>
      <c r="Z377" s="85">
        <f t="shared" si="112"/>
        <v>-175338.69</v>
      </c>
      <c r="AA377" s="85">
        <f t="shared" si="112"/>
        <v>356364.32</v>
      </c>
      <c r="AB377" s="85">
        <f>SUM(AB378:AB380)</f>
        <v>347364.32</v>
      </c>
      <c r="AC377" s="8">
        <f t="shared" si="95"/>
        <v>0.9747449464076539</v>
      </c>
    </row>
    <row r="378" spans="1:29" ht="14.25" customHeight="1" hidden="1">
      <c r="A378" s="12" t="s">
        <v>521</v>
      </c>
      <c r="B378" s="22"/>
      <c r="C378" s="22"/>
      <c r="D378" s="22"/>
      <c r="E378" s="22"/>
      <c r="F378" s="22" t="s">
        <v>324</v>
      </c>
      <c r="G378" s="22" t="s">
        <v>28</v>
      </c>
      <c r="H378" s="22" t="s">
        <v>43</v>
      </c>
      <c r="I378" s="97">
        <v>30000</v>
      </c>
      <c r="J378" s="11">
        <v>20000</v>
      </c>
      <c r="K378" s="11"/>
      <c r="L378" s="11"/>
      <c r="M378" s="95">
        <v>20000</v>
      </c>
      <c r="N378" s="8">
        <v>-8000</v>
      </c>
      <c r="O378" s="85">
        <f>I378+N378</f>
        <v>22000</v>
      </c>
      <c r="P378" s="8">
        <v>303000</v>
      </c>
      <c r="Q378" s="85">
        <f>O378+P378</f>
        <v>325000</v>
      </c>
      <c r="R378" s="8"/>
      <c r="S378" s="85">
        <f>Q378+R378</f>
        <v>325000</v>
      </c>
      <c r="T378" s="8"/>
      <c r="U378" s="85">
        <f>S378+T378</f>
        <v>325000</v>
      </c>
      <c r="V378" s="8">
        <v>70000</v>
      </c>
      <c r="W378" s="85">
        <f>U378+V378</f>
        <v>395000</v>
      </c>
      <c r="X378" s="8">
        <v>-70000</v>
      </c>
      <c r="Y378" s="85">
        <v>429000</v>
      </c>
      <c r="Z378" s="8">
        <v>-106365</v>
      </c>
      <c r="AA378" s="85">
        <f aca="true" t="shared" si="113" ref="AA378:AA407">Y378+Z378</f>
        <v>322635</v>
      </c>
      <c r="AB378" s="85">
        <v>322635</v>
      </c>
      <c r="AC378" s="8">
        <f t="shared" si="95"/>
        <v>1</v>
      </c>
    </row>
    <row r="379" spans="1:29" ht="14.25" customHeight="1" hidden="1">
      <c r="A379" s="12" t="s">
        <v>34</v>
      </c>
      <c r="B379" s="22"/>
      <c r="C379" s="22"/>
      <c r="D379" s="22"/>
      <c r="E379" s="22"/>
      <c r="F379" s="22" t="s">
        <v>324</v>
      </c>
      <c r="G379" s="22" t="s">
        <v>30</v>
      </c>
      <c r="H379" s="22" t="s">
        <v>35</v>
      </c>
      <c r="I379" s="97">
        <v>494000</v>
      </c>
      <c r="J379" s="11"/>
      <c r="K379" s="11">
        <v>242000</v>
      </c>
      <c r="L379" s="11">
        <v>242000</v>
      </c>
      <c r="M379" s="95"/>
      <c r="N379" s="8"/>
      <c r="O379" s="85">
        <f>I379+N379</f>
        <v>494000</v>
      </c>
      <c r="P379" s="8">
        <v>-303000</v>
      </c>
      <c r="Q379" s="85">
        <f>O379+P379</f>
        <v>191000</v>
      </c>
      <c r="R379" s="8"/>
      <c r="S379" s="85">
        <f>Q379+R379</f>
        <v>191000</v>
      </c>
      <c r="T379" s="8"/>
      <c r="U379" s="85">
        <f>S379+T379</f>
        <v>191000</v>
      </c>
      <c r="V379" s="8"/>
      <c r="W379" s="85">
        <f>U379+V379</f>
        <v>191000</v>
      </c>
      <c r="X379" s="8">
        <v>-10000</v>
      </c>
      <c r="Y379" s="85">
        <v>84703.01</v>
      </c>
      <c r="Z379" s="8">
        <v>-66473.69</v>
      </c>
      <c r="AA379" s="85">
        <f t="shared" si="113"/>
        <v>18229.319999999992</v>
      </c>
      <c r="AB379" s="85">
        <v>18229.32</v>
      </c>
      <c r="AC379" s="8">
        <f t="shared" si="95"/>
        <v>1.0000000000000004</v>
      </c>
    </row>
    <row r="380" spans="1:29" ht="14.25" customHeight="1" hidden="1">
      <c r="A380" s="12" t="s">
        <v>329</v>
      </c>
      <c r="B380" s="22"/>
      <c r="C380" s="22"/>
      <c r="D380" s="22"/>
      <c r="E380" s="22"/>
      <c r="F380" s="22" t="s">
        <v>324</v>
      </c>
      <c r="G380" s="22" t="s">
        <v>70</v>
      </c>
      <c r="H380" s="22" t="s">
        <v>73</v>
      </c>
      <c r="I380" s="97"/>
      <c r="J380" s="95"/>
      <c r="K380" s="95"/>
      <c r="L380" s="95"/>
      <c r="M380" s="95"/>
      <c r="N380" s="8">
        <v>8000</v>
      </c>
      <c r="O380" s="85">
        <f>I380+N380</f>
        <v>8000</v>
      </c>
      <c r="P380" s="8"/>
      <c r="Q380" s="85">
        <f>O380+P380</f>
        <v>8000</v>
      </c>
      <c r="R380" s="8"/>
      <c r="S380" s="85">
        <f>Q380+R380</f>
        <v>8000</v>
      </c>
      <c r="T380" s="8"/>
      <c r="U380" s="85">
        <f>S380+T380</f>
        <v>8000</v>
      </c>
      <c r="V380" s="8"/>
      <c r="W380" s="85">
        <f>U380+V380</f>
        <v>8000</v>
      </c>
      <c r="X380" s="8">
        <v>10000</v>
      </c>
      <c r="Y380" s="85">
        <v>18000</v>
      </c>
      <c r="Z380" s="8">
        <v>-2500</v>
      </c>
      <c r="AA380" s="85">
        <f t="shared" si="113"/>
        <v>15500</v>
      </c>
      <c r="AB380" s="85">
        <v>6500</v>
      </c>
      <c r="AC380" s="8">
        <f t="shared" si="95"/>
        <v>0.41935483870967744</v>
      </c>
    </row>
    <row r="381" spans="1:29" ht="14.25" customHeight="1">
      <c r="A381" s="13" t="s">
        <v>522</v>
      </c>
      <c r="B381" s="89" t="s">
        <v>5</v>
      </c>
      <c r="C381" s="89" t="s">
        <v>155</v>
      </c>
      <c r="D381" s="89"/>
      <c r="E381" s="89"/>
      <c r="F381" s="89"/>
      <c r="G381" s="89"/>
      <c r="H381" s="89"/>
      <c r="I381" s="96">
        <f>I382</f>
        <v>1438540</v>
      </c>
      <c r="J381" s="104">
        <f>J382</f>
        <v>753480</v>
      </c>
      <c r="K381" s="104">
        <f>K382</f>
        <v>228328</v>
      </c>
      <c r="L381" s="104">
        <f>L382</f>
        <v>264032</v>
      </c>
      <c r="M381" s="104">
        <f>M382</f>
        <v>192700</v>
      </c>
      <c r="N381" s="8"/>
      <c r="O381" s="84">
        <f>O382</f>
        <v>1438540</v>
      </c>
      <c r="P381" s="84">
        <f>P382</f>
        <v>250000</v>
      </c>
      <c r="Q381" s="84">
        <f>Q382</f>
        <v>1688540</v>
      </c>
      <c r="R381" s="8"/>
      <c r="S381" s="84">
        <f>S382</f>
        <v>1688540</v>
      </c>
      <c r="T381" s="8"/>
      <c r="U381" s="84">
        <f aca="true" t="shared" si="114" ref="U381:AB381">U382</f>
        <v>1688540</v>
      </c>
      <c r="V381" s="84">
        <f t="shared" si="114"/>
        <v>-100000</v>
      </c>
      <c r="W381" s="84">
        <f t="shared" si="114"/>
        <v>1588540</v>
      </c>
      <c r="X381" s="84">
        <f t="shared" si="114"/>
        <v>14000</v>
      </c>
      <c r="Y381" s="84">
        <f t="shared" si="114"/>
        <v>1468540</v>
      </c>
      <c r="Z381" s="84">
        <f t="shared" si="114"/>
        <v>60220</v>
      </c>
      <c r="AA381" s="84">
        <f t="shared" si="114"/>
        <v>1528760</v>
      </c>
      <c r="AB381" s="84">
        <f t="shared" si="114"/>
        <v>1289934.75</v>
      </c>
      <c r="AC381" s="8">
        <f t="shared" si="95"/>
        <v>0.8437784544336586</v>
      </c>
    </row>
    <row r="382" spans="1:29" ht="14.25" customHeight="1">
      <c r="A382" s="13" t="s">
        <v>522</v>
      </c>
      <c r="B382" s="89" t="s">
        <v>5</v>
      </c>
      <c r="C382" s="89" t="s">
        <v>155</v>
      </c>
      <c r="D382" s="89" t="s">
        <v>118</v>
      </c>
      <c r="E382" s="89"/>
      <c r="F382" s="89"/>
      <c r="G382" s="89"/>
      <c r="H382" s="89"/>
      <c r="I382" s="96">
        <f>I384+I385+I389</f>
        <v>1438540</v>
      </c>
      <c r="J382" s="104">
        <f>J384+J385+J389</f>
        <v>753480</v>
      </c>
      <c r="K382" s="104">
        <f>K384+K385+K389</f>
        <v>228328</v>
      </c>
      <c r="L382" s="104">
        <f>L384+L385+L389</f>
        <v>264032</v>
      </c>
      <c r="M382" s="104">
        <f>M384+M385+M389</f>
        <v>192700</v>
      </c>
      <c r="N382" s="8"/>
      <c r="O382" s="84">
        <f>O384+O385+O389</f>
        <v>1438540</v>
      </c>
      <c r="P382" s="84">
        <f>P384+P385+P389</f>
        <v>250000</v>
      </c>
      <c r="Q382" s="84">
        <f>Q384+Q385+Q389+Q390</f>
        <v>1688540</v>
      </c>
      <c r="R382" s="84">
        <f>R384+R385+R389+R390</f>
        <v>0</v>
      </c>
      <c r="S382" s="84">
        <f>S384+S385+S389+S390+S392</f>
        <v>1688540</v>
      </c>
      <c r="T382" s="84">
        <f>T384+T385+T389+T390+T392</f>
        <v>0</v>
      </c>
      <c r="U382" s="84">
        <f>U384+U385+U389+U390+U392+U383</f>
        <v>1688540</v>
      </c>
      <c r="V382" s="84">
        <f>V384+V385+V389+V390+V392+V383</f>
        <v>-100000</v>
      </c>
      <c r="W382" s="84">
        <f>W384+W385+W389+W390+W392+W383</f>
        <v>1588540</v>
      </c>
      <c r="X382" s="84">
        <f>X384+X385+X389+X390+X392+X383</f>
        <v>14000</v>
      </c>
      <c r="Y382" s="84">
        <f>Y383+Y384+Y385+Y389+Y390+Y391+Y392</f>
        <v>1468540</v>
      </c>
      <c r="Z382" s="84">
        <f>Z383+Z384+Z385+Z389+Z390+Z391+Z392</f>
        <v>60220</v>
      </c>
      <c r="AA382" s="84">
        <f>AA383+AA384+AA385+AA389+AA390+AA391+AA392</f>
        <v>1528760</v>
      </c>
      <c r="AB382" s="84">
        <f>AB383+AB384+AB385+AB389+AB390+AB391+AB392</f>
        <v>1289934.75</v>
      </c>
      <c r="AC382" s="8">
        <f t="shared" si="95"/>
        <v>0.8437784544336586</v>
      </c>
    </row>
    <row r="383" spans="1:29" ht="14.25" customHeight="1" hidden="1">
      <c r="A383" s="15" t="s">
        <v>493</v>
      </c>
      <c r="B383" s="19" t="s">
        <v>5</v>
      </c>
      <c r="C383" s="19" t="s">
        <v>155</v>
      </c>
      <c r="D383" s="19" t="s">
        <v>118</v>
      </c>
      <c r="E383" s="19" t="s">
        <v>156</v>
      </c>
      <c r="F383" s="19" t="s">
        <v>321</v>
      </c>
      <c r="G383" s="19" t="s">
        <v>20</v>
      </c>
      <c r="H383" s="19" t="s">
        <v>24</v>
      </c>
      <c r="I383" s="92"/>
      <c r="J383" s="93"/>
      <c r="K383" s="93"/>
      <c r="L383" s="93"/>
      <c r="M383" s="93"/>
      <c r="N383" s="8"/>
      <c r="O383" s="85"/>
      <c r="P383" s="85"/>
      <c r="Q383" s="85"/>
      <c r="R383" s="85"/>
      <c r="S383" s="85"/>
      <c r="T383" s="85"/>
      <c r="U383" s="85"/>
      <c r="V383" s="85">
        <v>20000</v>
      </c>
      <c r="W383" s="85">
        <f aca="true" t="shared" si="115" ref="W383:W390">U383+V383</f>
        <v>20000</v>
      </c>
      <c r="X383" s="8"/>
      <c r="Y383" s="85">
        <v>1500</v>
      </c>
      <c r="Z383" s="8"/>
      <c r="AA383" s="85">
        <f t="shared" si="113"/>
        <v>1500</v>
      </c>
      <c r="AB383" s="85"/>
      <c r="AC383" s="8">
        <f t="shared" si="95"/>
        <v>0</v>
      </c>
    </row>
    <row r="384" spans="1:29" ht="14.25" customHeight="1" hidden="1">
      <c r="A384" s="15" t="s">
        <v>326</v>
      </c>
      <c r="B384" s="19" t="s">
        <v>5</v>
      </c>
      <c r="C384" s="19" t="s">
        <v>155</v>
      </c>
      <c r="D384" s="19" t="s">
        <v>118</v>
      </c>
      <c r="E384" s="19" t="s">
        <v>156</v>
      </c>
      <c r="F384" s="19" t="s">
        <v>324</v>
      </c>
      <c r="G384" s="19" t="s">
        <v>28</v>
      </c>
      <c r="H384" s="19" t="s">
        <v>43</v>
      </c>
      <c r="I384" s="92">
        <f>SUM(J384:M384)</f>
        <v>303000</v>
      </c>
      <c r="J384" s="8">
        <v>303000</v>
      </c>
      <c r="K384" s="8"/>
      <c r="L384" s="8"/>
      <c r="M384" s="85"/>
      <c r="N384" s="8"/>
      <c r="O384" s="85">
        <v>303000</v>
      </c>
      <c r="P384" s="8"/>
      <c r="Q384" s="85">
        <v>303000</v>
      </c>
      <c r="R384" s="8"/>
      <c r="S384" s="85">
        <v>303000</v>
      </c>
      <c r="T384" s="8"/>
      <c r="U384" s="85">
        <v>303000</v>
      </c>
      <c r="V384" s="8"/>
      <c r="W384" s="85">
        <f t="shared" si="115"/>
        <v>303000</v>
      </c>
      <c r="X384" s="8"/>
      <c r="Y384" s="85">
        <v>303000</v>
      </c>
      <c r="Z384" s="8">
        <v>220</v>
      </c>
      <c r="AA384" s="85">
        <f t="shared" si="113"/>
        <v>303220</v>
      </c>
      <c r="AB384" s="85">
        <v>303219.5</v>
      </c>
      <c r="AC384" s="8">
        <f t="shared" si="95"/>
        <v>0.9999983510322538</v>
      </c>
    </row>
    <row r="385" spans="1:29" ht="14.25" customHeight="1" hidden="1">
      <c r="A385" s="15" t="s">
        <v>185</v>
      </c>
      <c r="B385" s="19" t="s">
        <v>5</v>
      </c>
      <c r="C385" s="19" t="s">
        <v>155</v>
      </c>
      <c r="D385" s="19" t="s">
        <v>118</v>
      </c>
      <c r="E385" s="19" t="s">
        <v>156</v>
      </c>
      <c r="F385" s="19" t="s">
        <v>324</v>
      </c>
      <c r="G385" s="19" t="s">
        <v>30</v>
      </c>
      <c r="H385" s="19" t="s">
        <v>35</v>
      </c>
      <c r="I385" s="92">
        <f>I386+I387+I388</f>
        <v>765280</v>
      </c>
      <c r="J385" s="93">
        <f>J386+J387+J388</f>
        <v>236980</v>
      </c>
      <c r="K385" s="93">
        <f>K386+K387+K388</f>
        <v>71568</v>
      </c>
      <c r="L385" s="93">
        <f>L386+L387+L388</f>
        <v>264032</v>
      </c>
      <c r="M385" s="93">
        <f>M386+M387+M388</f>
        <v>192700</v>
      </c>
      <c r="N385" s="8"/>
      <c r="O385" s="85">
        <v>765280</v>
      </c>
      <c r="P385" s="8">
        <v>-160000</v>
      </c>
      <c r="Q385" s="85">
        <f>O385+P385</f>
        <v>605280</v>
      </c>
      <c r="R385" s="8">
        <v>-150000</v>
      </c>
      <c r="S385" s="85">
        <f>Q385+R385</f>
        <v>455280</v>
      </c>
      <c r="T385" s="8"/>
      <c r="U385" s="85">
        <f>S385+T385</f>
        <v>455280</v>
      </c>
      <c r="V385" s="8">
        <v>-20000</v>
      </c>
      <c r="W385" s="85">
        <f t="shared" si="115"/>
        <v>435280</v>
      </c>
      <c r="X385" s="8">
        <v>-100000</v>
      </c>
      <c r="Y385" s="85">
        <v>251280</v>
      </c>
      <c r="Z385" s="8"/>
      <c r="AA385" s="85">
        <f t="shared" si="113"/>
        <v>251280</v>
      </c>
      <c r="AB385" s="85">
        <v>197942.25</v>
      </c>
      <c r="AC385" s="8">
        <f t="shared" si="95"/>
        <v>0.7877357927411652</v>
      </c>
    </row>
    <row r="386" spans="1:29" ht="14.25" customHeight="1" hidden="1">
      <c r="A386" s="12" t="s">
        <v>523</v>
      </c>
      <c r="B386" s="22"/>
      <c r="C386" s="22"/>
      <c r="D386" s="22"/>
      <c r="E386" s="22"/>
      <c r="F386" s="22"/>
      <c r="G386" s="22" t="s">
        <v>30</v>
      </c>
      <c r="H386" s="22" t="s">
        <v>35</v>
      </c>
      <c r="I386" s="97">
        <f>SUM(J386:M386)</f>
        <v>123800</v>
      </c>
      <c r="J386" s="8">
        <v>123800</v>
      </c>
      <c r="K386" s="8"/>
      <c r="L386" s="8"/>
      <c r="M386" s="85"/>
      <c r="N386" s="8"/>
      <c r="O386" s="85">
        <v>123800</v>
      </c>
      <c r="P386" s="8"/>
      <c r="Q386" s="85">
        <v>123800</v>
      </c>
      <c r="R386" s="8"/>
      <c r="S386" s="85">
        <v>123800</v>
      </c>
      <c r="T386" s="8"/>
      <c r="U386" s="85">
        <v>123800</v>
      </c>
      <c r="V386" s="8"/>
      <c r="W386" s="85">
        <f t="shared" si="115"/>
        <v>123800</v>
      </c>
      <c r="X386" s="8"/>
      <c r="Y386" s="85">
        <f>W386+X386</f>
        <v>123800</v>
      </c>
      <c r="Z386" s="8"/>
      <c r="AA386" s="85">
        <f t="shared" si="113"/>
        <v>123800</v>
      </c>
      <c r="AB386" s="85"/>
      <c r="AC386" s="8">
        <f t="shared" si="95"/>
        <v>0</v>
      </c>
    </row>
    <row r="387" spans="1:29" ht="14.25" customHeight="1" hidden="1">
      <c r="A387" s="12" t="s">
        <v>524</v>
      </c>
      <c r="B387" s="22"/>
      <c r="C387" s="22"/>
      <c r="D387" s="22"/>
      <c r="E387" s="22"/>
      <c r="F387" s="22"/>
      <c r="G387" s="22" t="s">
        <v>30</v>
      </c>
      <c r="H387" s="22" t="s">
        <v>35</v>
      </c>
      <c r="I387" s="97">
        <f>SUM(J387:M387)</f>
        <v>616480</v>
      </c>
      <c r="J387" s="8">
        <v>88180</v>
      </c>
      <c r="K387" s="8">
        <v>71568</v>
      </c>
      <c r="L387" s="8">
        <v>264032</v>
      </c>
      <c r="M387" s="85">
        <v>192700</v>
      </c>
      <c r="N387" s="8"/>
      <c r="O387" s="85">
        <v>616480</v>
      </c>
      <c r="P387" s="8"/>
      <c r="Q387" s="85">
        <v>616480</v>
      </c>
      <c r="R387" s="8"/>
      <c r="S387" s="85">
        <v>616480</v>
      </c>
      <c r="T387" s="8"/>
      <c r="U387" s="85">
        <v>616480</v>
      </c>
      <c r="V387" s="8"/>
      <c r="W387" s="85">
        <f t="shared" si="115"/>
        <v>616480</v>
      </c>
      <c r="X387" s="8"/>
      <c r="Y387" s="85">
        <f>W387+X387</f>
        <v>616480</v>
      </c>
      <c r="Z387" s="8"/>
      <c r="AA387" s="85">
        <f t="shared" si="113"/>
        <v>616480</v>
      </c>
      <c r="AB387" s="85"/>
      <c r="AC387" s="8">
        <f t="shared" si="95"/>
        <v>0</v>
      </c>
    </row>
    <row r="388" spans="1:29" ht="14.25" customHeight="1" hidden="1">
      <c r="A388" s="12" t="s">
        <v>34</v>
      </c>
      <c r="B388" s="22"/>
      <c r="C388" s="22"/>
      <c r="D388" s="22"/>
      <c r="E388" s="22"/>
      <c r="F388" s="22"/>
      <c r="G388" s="22" t="s">
        <v>30</v>
      </c>
      <c r="H388" s="22" t="s">
        <v>35</v>
      </c>
      <c r="I388" s="97">
        <f>SUM(J388:M388)</f>
        <v>25000</v>
      </c>
      <c r="J388" s="8">
        <v>25000</v>
      </c>
      <c r="K388" s="8"/>
      <c r="L388" s="8"/>
      <c r="M388" s="85"/>
      <c r="N388" s="8"/>
      <c r="O388" s="85">
        <v>25000</v>
      </c>
      <c r="P388" s="8"/>
      <c r="Q388" s="85">
        <v>25000</v>
      </c>
      <c r="R388" s="8"/>
      <c r="S388" s="85">
        <v>25000</v>
      </c>
      <c r="T388" s="8"/>
      <c r="U388" s="85">
        <v>25000</v>
      </c>
      <c r="V388" s="8"/>
      <c r="W388" s="85">
        <f t="shared" si="115"/>
        <v>25000</v>
      </c>
      <c r="X388" s="8"/>
      <c r="Y388" s="85">
        <f>W388+X388</f>
        <v>25000</v>
      </c>
      <c r="Z388" s="8"/>
      <c r="AA388" s="85">
        <f t="shared" si="113"/>
        <v>25000</v>
      </c>
      <c r="AB388" s="85"/>
      <c r="AC388" s="8">
        <f t="shared" si="95"/>
        <v>0</v>
      </c>
    </row>
    <row r="389" spans="1:29" ht="14.25" customHeight="1" hidden="1">
      <c r="A389" s="15" t="s">
        <v>525</v>
      </c>
      <c r="B389" s="19" t="s">
        <v>5</v>
      </c>
      <c r="C389" s="19" t="s">
        <v>155</v>
      </c>
      <c r="D389" s="19" t="s">
        <v>118</v>
      </c>
      <c r="E389" s="19" t="s">
        <v>156</v>
      </c>
      <c r="F389" s="19" t="s">
        <v>324</v>
      </c>
      <c r="G389" s="19" t="s">
        <v>70</v>
      </c>
      <c r="H389" s="19" t="s">
        <v>73</v>
      </c>
      <c r="I389" s="92">
        <f>SUM(J389:M389)</f>
        <v>370260</v>
      </c>
      <c r="J389" s="8">
        <v>213500</v>
      </c>
      <c r="K389" s="8">
        <v>156760</v>
      </c>
      <c r="L389" s="8"/>
      <c r="M389" s="85"/>
      <c r="N389" s="8"/>
      <c r="O389" s="85">
        <v>370260</v>
      </c>
      <c r="P389" s="8">
        <v>410000</v>
      </c>
      <c r="Q389" s="85">
        <f>O389+P389</f>
        <v>780260</v>
      </c>
      <c r="R389" s="8">
        <v>100000</v>
      </c>
      <c r="S389" s="85">
        <f>Q389+R389</f>
        <v>880260</v>
      </c>
      <c r="T389" s="8">
        <v>-269000</v>
      </c>
      <c r="U389" s="85">
        <f>S389+T389</f>
        <v>611260</v>
      </c>
      <c r="V389" s="8">
        <v>-100000</v>
      </c>
      <c r="W389" s="85">
        <f t="shared" si="115"/>
        <v>511260</v>
      </c>
      <c r="X389" s="8">
        <v>100000</v>
      </c>
      <c r="Y389" s="85">
        <v>561260</v>
      </c>
      <c r="Z389" s="8"/>
      <c r="AA389" s="85">
        <f t="shared" si="113"/>
        <v>561260</v>
      </c>
      <c r="AB389" s="85">
        <v>461703</v>
      </c>
      <c r="AC389" s="8">
        <f t="shared" si="95"/>
        <v>0.8226187506681395</v>
      </c>
    </row>
    <row r="390" spans="1:29" ht="14.25" customHeight="1" hidden="1">
      <c r="A390" s="15" t="s">
        <v>526</v>
      </c>
      <c r="B390" s="19" t="s">
        <v>5</v>
      </c>
      <c r="C390" s="19" t="s">
        <v>155</v>
      </c>
      <c r="D390" s="19" t="s">
        <v>118</v>
      </c>
      <c r="E390" s="19" t="s">
        <v>156</v>
      </c>
      <c r="F390" s="19" t="s">
        <v>324</v>
      </c>
      <c r="G390" s="19" t="s">
        <v>70</v>
      </c>
      <c r="H390" s="19" t="s">
        <v>84</v>
      </c>
      <c r="I390" s="92"/>
      <c r="J390" s="85"/>
      <c r="K390" s="85"/>
      <c r="L390" s="85"/>
      <c r="M390" s="85"/>
      <c r="N390" s="8"/>
      <c r="O390" s="85"/>
      <c r="P390" s="8"/>
      <c r="Q390" s="85"/>
      <c r="R390" s="8">
        <v>50000</v>
      </c>
      <c r="S390" s="85">
        <f>Q390+R390</f>
        <v>50000</v>
      </c>
      <c r="T390" s="8"/>
      <c r="U390" s="85">
        <f>S390+T390</f>
        <v>50000</v>
      </c>
      <c r="V390" s="8"/>
      <c r="W390" s="85">
        <f t="shared" si="115"/>
        <v>50000</v>
      </c>
      <c r="X390" s="8"/>
      <c r="Y390" s="85">
        <v>68500</v>
      </c>
      <c r="Z390" s="8"/>
      <c r="AA390" s="85">
        <f t="shared" si="113"/>
        <v>68500</v>
      </c>
      <c r="AB390" s="85">
        <v>45250</v>
      </c>
      <c r="AC390" s="8">
        <f t="shared" si="95"/>
        <v>0.6605839416058394</v>
      </c>
    </row>
    <row r="391" spans="1:29" ht="14.25" customHeight="1" hidden="1">
      <c r="A391" s="15" t="s">
        <v>527</v>
      </c>
      <c r="B391" s="19" t="s">
        <v>5</v>
      </c>
      <c r="C391" s="19" t="s">
        <v>155</v>
      </c>
      <c r="D391" s="19" t="s">
        <v>118</v>
      </c>
      <c r="E391" s="19" t="s">
        <v>156</v>
      </c>
      <c r="F391" s="19" t="s">
        <v>324</v>
      </c>
      <c r="G391" s="19" t="s">
        <v>37</v>
      </c>
      <c r="H391" s="19" t="s">
        <v>364</v>
      </c>
      <c r="I391" s="92"/>
      <c r="J391" s="85"/>
      <c r="K391" s="85"/>
      <c r="L391" s="85"/>
      <c r="M391" s="85"/>
      <c r="N391" s="8"/>
      <c r="O391" s="85"/>
      <c r="P391" s="8"/>
      <c r="Q391" s="85"/>
      <c r="R391" s="8"/>
      <c r="S391" s="85"/>
      <c r="T391" s="8"/>
      <c r="U391" s="85"/>
      <c r="V391" s="8"/>
      <c r="W391" s="85"/>
      <c r="X391" s="8"/>
      <c r="Y391" s="85"/>
      <c r="Z391" s="8">
        <v>60000</v>
      </c>
      <c r="AA391" s="85">
        <v>60000</v>
      </c>
      <c r="AB391" s="85"/>
      <c r="AC391" s="8">
        <f t="shared" si="95"/>
        <v>0</v>
      </c>
    </row>
    <row r="392" spans="1:29" ht="14.25" customHeight="1" hidden="1">
      <c r="A392" s="15" t="s">
        <v>527</v>
      </c>
      <c r="B392" s="19" t="s">
        <v>5</v>
      </c>
      <c r="C392" s="19" t="s">
        <v>155</v>
      </c>
      <c r="D392" s="19" t="s">
        <v>118</v>
      </c>
      <c r="E392" s="19" t="s">
        <v>156</v>
      </c>
      <c r="F392" s="19" t="s">
        <v>324</v>
      </c>
      <c r="G392" s="19" t="s">
        <v>37</v>
      </c>
      <c r="H392" s="19" t="s">
        <v>39</v>
      </c>
      <c r="I392" s="92"/>
      <c r="J392" s="85"/>
      <c r="K392" s="85"/>
      <c r="L392" s="85"/>
      <c r="M392" s="85"/>
      <c r="N392" s="8"/>
      <c r="O392" s="85"/>
      <c r="P392" s="8"/>
      <c r="Q392" s="85"/>
      <c r="R392" s="8"/>
      <c r="S392" s="85"/>
      <c r="T392" s="8">
        <v>269000</v>
      </c>
      <c r="U392" s="85">
        <f>S392+T392</f>
        <v>269000</v>
      </c>
      <c r="V392" s="8"/>
      <c r="W392" s="85">
        <f>U392+V392</f>
        <v>269000</v>
      </c>
      <c r="X392" s="8">
        <v>14000</v>
      </c>
      <c r="Y392" s="85">
        <f>W392+X392</f>
        <v>283000</v>
      </c>
      <c r="Z392" s="8"/>
      <c r="AA392" s="85">
        <f t="shared" si="113"/>
        <v>283000</v>
      </c>
      <c r="AB392" s="85">
        <v>281820</v>
      </c>
      <c r="AC392" s="8">
        <f t="shared" si="95"/>
        <v>0.9958303886925796</v>
      </c>
    </row>
    <row r="393" spans="1:29" ht="14.25" customHeight="1">
      <c r="A393" s="15" t="s">
        <v>553</v>
      </c>
      <c r="B393" s="19" t="s">
        <v>5</v>
      </c>
      <c r="C393" s="19" t="s">
        <v>155</v>
      </c>
      <c r="D393" s="19" t="s">
        <v>118</v>
      </c>
      <c r="E393" s="19" t="s">
        <v>156</v>
      </c>
      <c r="F393" s="19"/>
      <c r="G393" s="19"/>
      <c r="H393" s="19"/>
      <c r="I393" s="92"/>
      <c r="J393" s="85"/>
      <c r="K393" s="85"/>
      <c r="L393" s="85"/>
      <c r="M393" s="85"/>
      <c r="N393" s="8"/>
      <c r="O393" s="85"/>
      <c r="P393" s="8"/>
      <c r="Q393" s="85"/>
      <c r="R393" s="8"/>
      <c r="S393" s="85"/>
      <c r="T393" s="8"/>
      <c r="U393" s="85"/>
      <c r="V393" s="8"/>
      <c r="W393" s="85"/>
      <c r="X393" s="8"/>
      <c r="Y393" s="85"/>
      <c r="Z393" s="8"/>
      <c r="AA393" s="85">
        <v>1528760</v>
      </c>
      <c r="AB393" s="85">
        <v>1289934.75</v>
      </c>
      <c r="AC393" s="8"/>
    </row>
    <row r="394" spans="1:29" ht="14.25" customHeight="1">
      <c r="A394" s="13" t="s">
        <v>230</v>
      </c>
      <c r="B394" s="89" t="s">
        <v>5</v>
      </c>
      <c r="C394" s="89" t="s">
        <v>85</v>
      </c>
      <c r="D394" s="89"/>
      <c r="E394" s="89"/>
      <c r="F394" s="89"/>
      <c r="G394" s="89"/>
      <c r="H394" s="89"/>
      <c r="I394" s="96">
        <f>I395</f>
        <v>25710.62</v>
      </c>
      <c r="J394" s="104">
        <f>J395</f>
        <v>25710.62</v>
      </c>
      <c r="K394" s="104">
        <f>K395</f>
        <v>0</v>
      </c>
      <c r="L394" s="104">
        <f>L395</f>
        <v>0</v>
      </c>
      <c r="M394" s="104">
        <f>M395</f>
        <v>0</v>
      </c>
      <c r="N394" s="8"/>
      <c r="O394" s="84">
        <v>25710.62</v>
      </c>
      <c r="P394" s="8"/>
      <c r="Q394" s="84">
        <v>25710.62</v>
      </c>
      <c r="R394" s="8"/>
      <c r="S394" s="84">
        <v>25710.62</v>
      </c>
      <c r="T394" s="8"/>
      <c r="U394" s="84">
        <v>25710.62</v>
      </c>
      <c r="V394" s="8"/>
      <c r="W394" s="84">
        <v>25710.62</v>
      </c>
      <c r="X394" s="10">
        <f>X395</f>
        <v>-10679.8</v>
      </c>
      <c r="Y394" s="84">
        <f>Y395</f>
        <v>15030.82</v>
      </c>
      <c r="Z394" s="8"/>
      <c r="AA394" s="84">
        <f t="shared" si="113"/>
        <v>15030.82</v>
      </c>
      <c r="AB394" s="84">
        <f>AB395</f>
        <v>15030.82</v>
      </c>
      <c r="AC394" s="8">
        <f t="shared" si="95"/>
        <v>1</v>
      </c>
    </row>
    <row r="395" spans="1:29" ht="14.25" customHeight="1">
      <c r="A395" s="15" t="s">
        <v>528</v>
      </c>
      <c r="B395" s="19" t="s">
        <v>5</v>
      </c>
      <c r="C395" s="19" t="s">
        <v>85</v>
      </c>
      <c r="D395" s="19" t="s">
        <v>7</v>
      </c>
      <c r="E395" s="19" t="s">
        <v>231</v>
      </c>
      <c r="F395" s="19" t="s">
        <v>529</v>
      </c>
      <c r="G395" s="19" t="s">
        <v>232</v>
      </c>
      <c r="H395" s="19"/>
      <c r="I395" s="92">
        <v>25710.62</v>
      </c>
      <c r="J395" s="8">
        <v>25710.62</v>
      </c>
      <c r="K395" s="8"/>
      <c r="L395" s="8"/>
      <c r="M395" s="85"/>
      <c r="N395" s="8"/>
      <c r="O395" s="85">
        <v>25710.62</v>
      </c>
      <c r="P395" s="8"/>
      <c r="Q395" s="85">
        <v>25710.62</v>
      </c>
      <c r="R395" s="8"/>
      <c r="S395" s="85">
        <v>25710.62</v>
      </c>
      <c r="T395" s="8"/>
      <c r="U395" s="85">
        <v>25710.62</v>
      </c>
      <c r="V395" s="8"/>
      <c r="W395" s="85">
        <v>25710.62</v>
      </c>
      <c r="X395" s="8">
        <v>-10679.8</v>
      </c>
      <c r="Y395" s="85">
        <f>W395+X395</f>
        <v>15030.82</v>
      </c>
      <c r="Z395" s="8"/>
      <c r="AA395" s="85">
        <f t="shared" si="113"/>
        <v>15030.82</v>
      </c>
      <c r="AB395" s="85">
        <v>15030.82</v>
      </c>
      <c r="AC395" s="8">
        <f t="shared" si="95"/>
        <v>1</v>
      </c>
    </row>
    <row r="396" spans="1:29" ht="14.25" customHeight="1">
      <c r="A396" s="13" t="s">
        <v>157</v>
      </c>
      <c r="B396" s="89" t="s">
        <v>5</v>
      </c>
      <c r="C396" s="89" t="s">
        <v>158</v>
      </c>
      <c r="D396" s="89"/>
      <c r="E396" s="89"/>
      <c r="F396" s="89"/>
      <c r="G396" s="89"/>
      <c r="H396" s="89"/>
      <c r="I396" s="96">
        <f>I397+I402</f>
        <v>6042156.03</v>
      </c>
      <c r="J396" s="96">
        <f aca="true" t="shared" si="116" ref="J396:O396">J397+J402</f>
        <v>1510539</v>
      </c>
      <c r="K396" s="96">
        <f t="shared" si="116"/>
        <v>1510539.03</v>
      </c>
      <c r="L396" s="96">
        <f t="shared" si="116"/>
        <v>1510539</v>
      </c>
      <c r="M396" s="96">
        <f t="shared" si="116"/>
        <v>1510539</v>
      </c>
      <c r="N396" s="96">
        <f t="shared" si="116"/>
        <v>950000</v>
      </c>
      <c r="O396" s="96">
        <f t="shared" si="116"/>
        <v>6992156.03</v>
      </c>
      <c r="P396" s="8"/>
      <c r="Q396" s="96">
        <f>Q397+Q402</f>
        <v>6992156.03</v>
      </c>
      <c r="R396" s="8"/>
      <c r="S396" s="96">
        <f>S397+S402</f>
        <v>6992156.03</v>
      </c>
      <c r="T396" s="8"/>
      <c r="U396" s="96">
        <f>U397+U402</f>
        <v>6992156.03</v>
      </c>
      <c r="V396" s="96">
        <f>V397+V402</f>
        <v>1030032</v>
      </c>
      <c r="W396" s="96">
        <f>W397+W402</f>
        <v>8022188.029999999</v>
      </c>
      <c r="X396" s="8"/>
      <c r="Y396" s="96">
        <f>Y397+Y402</f>
        <v>8022188.029999999</v>
      </c>
      <c r="Z396" s="96">
        <f>Z397+Z402</f>
        <v>0</v>
      </c>
      <c r="AA396" s="96">
        <f>AA397+AA402</f>
        <v>8022188.029999999</v>
      </c>
      <c r="AB396" s="96">
        <f>AB397+AB402</f>
        <v>8022188.029999999</v>
      </c>
      <c r="AC396" s="8">
        <f t="shared" si="95"/>
        <v>1</v>
      </c>
    </row>
    <row r="397" spans="1:29" ht="14.25" customHeight="1">
      <c r="A397" s="15" t="s">
        <v>159</v>
      </c>
      <c r="B397" s="19" t="s">
        <v>5</v>
      </c>
      <c r="C397" s="19" t="s">
        <v>158</v>
      </c>
      <c r="D397" s="19" t="s">
        <v>17</v>
      </c>
      <c r="E397" s="19"/>
      <c r="F397" s="19"/>
      <c r="G397" s="19"/>
      <c r="H397" s="19"/>
      <c r="I397" s="92">
        <f>I398</f>
        <v>5168000</v>
      </c>
      <c r="J397" s="93">
        <f>J398</f>
        <v>1292000</v>
      </c>
      <c r="K397" s="93">
        <f>K398</f>
        <v>1292000</v>
      </c>
      <c r="L397" s="93">
        <f>L398</f>
        <v>1292000</v>
      </c>
      <c r="M397" s="93">
        <f>M398</f>
        <v>1292000</v>
      </c>
      <c r="N397" s="8"/>
      <c r="O397" s="85">
        <v>5168000</v>
      </c>
      <c r="P397" s="8"/>
      <c r="Q397" s="85">
        <v>5168000</v>
      </c>
      <c r="R397" s="8"/>
      <c r="S397" s="85">
        <v>5168000</v>
      </c>
      <c r="T397" s="8"/>
      <c r="U397" s="85">
        <f>U398</f>
        <v>5168000</v>
      </c>
      <c r="V397" s="85">
        <f>V398</f>
        <v>0</v>
      </c>
      <c r="W397" s="85">
        <f>W398</f>
        <v>5168000</v>
      </c>
      <c r="X397" s="8"/>
      <c r="Y397" s="85">
        <f>Y398</f>
        <v>5168000</v>
      </c>
      <c r="Z397" s="8"/>
      <c r="AA397" s="85">
        <f t="shared" si="113"/>
        <v>5168000</v>
      </c>
      <c r="AB397" s="85">
        <f>AB398</f>
        <v>5168000</v>
      </c>
      <c r="AC397" s="8">
        <f t="shared" si="95"/>
        <v>1</v>
      </c>
    </row>
    <row r="398" spans="1:29" ht="14.25" customHeight="1">
      <c r="A398" s="15" t="s">
        <v>160</v>
      </c>
      <c r="B398" s="19" t="s">
        <v>5</v>
      </c>
      <c r="C398" s="19" t="s">
        <v>158</v>
      </c>
      <c r="D398" s="19" t="s">
        <v>8</v>
      </c>
      <c r="E398" s="19" t="s">
        <v>161</v>
      </c>
      <c r="F398" s="19"/>
      <c r="G398" s="19"/>
      <c r="H398" s="19"/>
      <c r="I398" s="92">
        <f>I401</f>
        <v>5168000</v>
      </c>
      <c r="J398" s="93">
        <f>J401</f>
        <v>1292000</v>
      </c>
      <c r="K398" s="93">
        <f>K401</f>
        <v>1292000</v>
      </c>
      <c r="L398" s="93">
        <f>L401</f>
        <v>1292000</v>
      </c>
      <c r="M398" s="93">
        <f>M401</f>
        <v>1292000</v>
      </c>
      <c r="N398" s="8"/>
      <c r="O398" s="85">
        <v>5168000</v>
      </c>
      <c r="P398" s="8"/>
      <c r="Q398" s="85">
        <v>5168000</v>
      </c>
      <c r="R398" s="8"/>
      <c r="S398" s="85">
        <v>5168000</v>
      </c>
      <c r="T398" s="8"/>
      <c r="U398" s="85">
        <f>U401</f>
        <v>5168000</v>
      </c>
      <c r="V398" s="85">
        <f>V401</f>
        <v>0</v>
      </c>
      <c r="W398" s="85">
        <f>W401</f>
        <v>5168000</v>
      </c>
      <c r="X398" s="8"/>
      <c r="Y398" s="85">
        <f>Y401</f>
        <v>5168000</v>
      </c>
      <c r="Z398" s="8"/>
      <c r="AA398" s="85">
        <f t="shared" si="113"/>
        <v>5168000</v>
      </c>
      <c r="AB398" s="85">
        <f>AB401</f>
        <v>5168000</v>
      </c>
      <c r="AC398" s="8">
        <f t="shared" si="95"/>
        <v>1</v>
      </c>
    </row>
    <row r="399" spans="1:29" ht="14.25" customHeight="1" hidden="1">
      <c r="A399" s="15" t="s">
        <v>162</v>
      </c>
      <c r="B399" s="19" t="s">
        <v>5</v>
      </c>
      <c r="C399" s="19" t="s">
        <v>158</v>
      </c>
      <c r="D399" s="19" t="s">
        <v>8</v>
      </c>
      <c r="E399" s="19" t="s">
        <v>161</v>
      </c>
      <c r="F399" s="19"/>
      <c r="G399" s="19"/>
      <c r="H399" s="19"/>
      <c r="I399" s="92"/>
      <c r="J399" s="93"/>
      <c r="K399" s="93"/>
      <c r="L399" s="93"/>
      <c r="M399" s="93"/>
      <c r="N399" s="8"/>
      <c r="O399" s="85"/>
      <c r="P399" s="8"/>
      <c r="Q399" s="85"/>
      <c r="R399" s="8"/>
      <c r="S399" s="85"/>
      <c r="T399" s="8"/>
      <c r="U399" s="85"/>
      <c r="V399" s="8"/>
      <c r="W399" s="85"/>
      <c r="X399" s="8"/>
      <c r="Y399" s="85"/>
      <c r="Z399" s="8"/>
      <c r="AA399" s="85">
        <f t="shared" si="113"/>
        <v>0</v>
      </c>
      <c r="AB399" s="85"/>
      <c r="AC399" s="8" t="e">
        <f aca="true" t="shared" si="117" ref="AC399:AC408">AB399/AA399</f>
        <v>#DIV/0!</v>
      </c>
    </row>
    <row r="400" spans="1:29" ht="14.25" customHeight="1" hidden="1">
      <c r="A400" s="15" t="s">
        <v>163</v>
      </c>
      <c r="B400" s="19" t="s">
        <v>5</v>
      </c>
      <c r="C400" s="19" t="s">
        <v>158</v>
      </c>
      <c r="D400" s="19" t="s">
        <v>17</v>
      </c>
      <c r="E400" s="19" t="s">
        <v>161</v>
      </c>
      <c r="F400" s="19"/>
      <c r="G400" s="19" t="s">
        <v>165</v>
      </c>
      <c r="H400" s="19"/>
      <c r="I400" s="92">
        <f>I401</f>
        <v>5168000</v>
      </c>
      <c r="J400" s="93">
        <f>J401</f>
        <v>1292000</v>
      </c>
      <c r="K400" s="93">
        <f>K401</f>
        <v>1292000</v>
      </c>
      <c r="L400" s="93">
        <f>L401</f>
        <v>1292000</v>
      </c>
      <c r="M400" s="93">
        <f>M401</f>
        <v>1292000</v>
      </c>
      <c r="N400" s="8"/>
      <c r="O400" s="85">
        <v>5168000</v>
      </c>
      <c r="P400" s="8"/>
      <c r="Q400" s="85">
        <v>5168000</v>
      </c>
      <c r="R400" s="8"/>
      <c r="S400" s="85">
        <v>5168000</v>
      </c>
      <c r="T400" s="8"/>
      <c r="U400" s="85">
        <v>5168000</v>
      </c>
      <c r="V400" s="8"/>
      <c r="W400" s="85"/>
      <c r="X400" s="8"/>
      <c r="Y400" s="85"/>
      <c r="Z400" s="8"/>
      <c r="AA400" s="85">
        <f t="shared" si="113"/>
        <v>0</v>
      </c>
      <c r="AB400" s="85"/>
      <c r="AC400" s="8" t="e">
        <f t="shared" si="117"/>
        <v>#DIV/0!</v>
      </c>
    </row>
    <row r="401" spans="1:29" ht="14.25" customHeight="1" hidden="1">
      <c r="A401" s="15" t="s">
        <v>530</v>
      </c>
      <c r="B401" s="19" t="s">
        <v>5</v>
      </c>
      <c r="C401" s="19" t="s">
        <v>158</v>
      </c>
      <c r="D401" s="19" t="s">
        <v>17</v>
      </c>
      <c r="E401" s="19" t="s">
        <v>161</v>
      </c>
      <c r="F401" s="19" t="s">
        <v>531</v>
      </c>
      <c r="G401" s="19" t="s">
        <v>165</v>
      </c>
      <c r="H401" s="19"/>
      <c r="I401" s="92">
        <v>5168000</v>
      </c>
      <c r="J401" s="8">
        <v>1292000</v>
      </c>
      <c r="K401" s="8">
        <v>1292000</v>
      </c>
      <c r="L401" s="8">
        <v>1292000</v>
      </c>
      <c r="M401" s="85">
        <v>1292000</v>
      </c>
      <c r="N401" s="8"/>
      <c r="O401" s="85">
        <v>5168000</v>
      </c>
      <c r="P401" s="8"/>
      <c r="Q401" s="85">
        <v>5168000</v>
      </c>
      <c r="R401" s="8"/>
      <c r="S401" s="85">
        <v>5168000</v>
      </c>
      <c r="T401" s="8"/>
      <c r="U401" s="85">
        <v>5168000</v>
      </c>
      <c r="V401" s="8"/>
      <c r="W401" s="85">
        <f>U401+V401</f>
        <v>5168000</v>
      </c>
      <c r="X401" s="8"/>
      <c r="Y401" s="85">
        <f>W401+X401</f>
        <v>5168000</v>
      </c>
      <c r="Z401" s="8"/>
      <c r="AA401" s="85">
        <f t="shared" si="113"/>
        <v>5168000</v>
      </c>
      <c r="AB401" s="85">
        <v>5168000</v>
      </c>
      <c r="AC401" s="8">
        <f t="shared" si="117"/>
        <v>1</v>
      </c>
    </row>
    <row r="402" spans="1:29" ht="14.25" customHeight="1" hidden="1">
      <c r="A402" s="13" t="s">
        <v>159</v>
      </c>
      <c r="B402" s="89" t="s">
        <v>5</v>
      </c>
      <c r="C402" s="89" t="s">
        <v>158</v>
      </c>
      <c r="D402" s="89" t="s">
        <v>17</v>
      </c>
      <c r="E402" s="89"/>
      <c r="F402" s="89"/>
      <c r="G402" s="89"/>
      <c r="H402" s="89"/>
      <c r="I402" s="96">
        <f>I404+I407</f>
        <v>874156.03</v>
      </c>
      <c r="J402" s="104">
        <f>J404+J407</f>
        <v>218539</v>
      </c>
      <c r="K402" s="104">
        <f>K404+K407</f>
        <v>218539.03</v>
      </c>
      <c r="L402" s="104">
        <f>L404+L407</f>
        <v>218539</v>
      </c>
      <c r="M402" s="104">
        <f>M404+M407</f>
        <v>218539</v>
      </c>
      <c r="N402" s="10">
        <f>SUM(N404:N407)</f>
        <v>950000</v>
      </c>
      <c r="O402" s="84">
        <f>SUM(O404:O407)</f>
        <v>1824156.03</v>
      </c>
      <c r="P402" s="84">
        <f>SUM(P404:P407)</f>
        <v>0</v>
      </c>
      <c r="Q402" s="84">
        <f>SUM(Q404:Q407)</f>
        <v>1824156.03</v>
      </c>
      <c r="R402" s="8"/>
      <c r="S402" s="84">
        <f>SUM(S404:S407)</f>
        <v>1824156.03</v>
      </c>
      <c r="T402" s="8"/>
      <c r="U402" s="84">
        <f>U403</f>
        <v>1824156.03</v>
      </c>
      <c r="V402" s="84">
        <f>V403</f>
        <v>1030032</v>
      </c>
      <c r="W402" s="84">
        <f>W403</f>
        <v>2854188.03</v>
      </c>
      <c r="X402" s="8"/>
      <c r="Y402" s="84">
        <f>Y403</f>
        <v>2854188.03</v>
      </c>
      <c r="Z402" s="84">
        <f>Z403</f>
        <v>0</v>
      </c>
      <c r="AA402" s="84">
        <f>AA403</f>
        <v>2854188.03</v>
      </c>
      <c r="AB402" s="84">
        <f>AB403</f>
        <v>2854188.03</v>
      </c>
      <c r="AC402" s="8">
        <f t="shared" si="117"/>
        <v>1</v>
      </c>
    </row>
    <row r="403" spans="1:29" ht="14.25" customHeight="1">
      <c r="A403" s="15" t="s">
        <v>164</v>
      </c>
      <c r="B403" s="19" t="s">
        <v>5</v>
      </c>
      <c r="C403" s="19" t="s">
        <v>158</v>
      </c>
      <c r="D403" s="19" t="s">
        <v>17</v>
      </c>
      <c r="E403" s="19" t="s">
        <v>166</v>
      </c>
      <c r="F403" s="19" t="s">
        <v>531</v>
      </c>
      <c r="G403" s="19" t="s">
        <v>165</v>
      </c>
      <c r="H403" s="19"/>
      <c r="I403" s="92">
        <f>I407+I404</f>
        <v>874156.03</v>
      </c>
      <c r="J403" s="93">
        <f>J407+J404</f>
        <v>218539</v>
      </c>
      <c r="K403" s="93">
        <f>K407+K404</f>
        <v>218539.03</v>
      </c>
      <c r="L403" s="93">
        <f>L407+L404</f>
        <v>218539</v>
      </c>
      <c r="M403" s="93">
        <f>M407+M404</f>
        <v>218539</v>
      </c>
      <c r="N403" s="8">
        <f>SUM(N404:N407)</f>
        <v>950000</v>
      </c>
      <c r="O403" s="85">
        <f>SUM(O404:O407)</f>
        <v>1824156.03</v>
      </c>
      <c r="P403" s="85">
        <f>SUM(P404:P407)</f>
        <v>0</v>
      </c>
      <c r="Q403" s="85">
        <f>SUM(Q404:Q407)</f>
        <v>1824156.03</v>
      </c>
      <c r="R403" s="8"/>
      <c r="S403" s="85">
        <f>SUM(S404:S407)</f>
        <v>1824156.03</v>
      </c>
      <c r="T403" s="8"/>
      <c r="U403" s="85">
        <f>SUM(U404:U407)</f>
        <v>1824156.03</v>
      </c>
      <c r="V403" s="85">
        <f>SUM(V404:V407)</f>
        <v>1030032</v>
      </c>
      <c r="W403" s="85">
        <f>SUM(W404:W407)</f>
        <v>2854188.03</v>
      </c>
      <c r="X403" s="8"/>
      <c r="Y403" s="85">
        <f>SUM(Y404:Y407)</f>
        <v>2854188.03</v>
      </c>
      <c r="Z403" s="85">
        <f>SUM(Z404:Z407)</f>
        <v>0</v>
      </c>
      <c r="AA403" s="85">
        <f>SUM(AA404:AA407)</f>
        <v>2854188.03</v>
      </c>
      <c r="AB403" s="85">
        <f>SUM(AB404:AB407)</f>
        <v>2854188.03</v>
      </c>
      <c r="AC403" s="8">
        <f t="shared" si="117"/>
        <v>1</v>
      </c>
    </row>
    <row r="404" spans="1:29" ht="14.25" customHeight="1" hidden="1">
      <c r="A404" s="12" t="s">
        <v>532</v>
      </c>
      <c r="B404" s="22" t="s">
        <v>5</v>
      </c>
      <c r="C404" s="22" t="s">
        <v>158</v>
      </c>
      <c r="D404" s="22" t="s">
        <v>17</v>
      </c>
      <c r="E404" s="22" t="s">
        <v>166</v>
      </c>
      <c r="F404" s="22" t="s">
        <v>531</v>
      </c>
      <c r="G404" s="22" t="s">
        <v>165</v>
      </c>
      <c r="H404" s="22"/>
      <c r="I404" s="92">
        <v>660000</v>
      </c>
      <c r="J404" s="8">
        <v>165000</v>
      </c>
      <c r="K404" s="8">
        <v>165000</v>
      </c>
      <c r="L404" s="8">
        <v>165000</v>
      </c>
      <c r="M404" s="85">
        <v>165000</v>
      </c>
      <c r="N404" s="8"/>
      <c r="O404" s="85">
        <v>660000</v>
      </c>
      <c r="P404" s="8"/>
      <c r="Q404" s="85">
        <v>660000</v>
      </c>
      <c r="R404" s="8"/>
      <c r="S404" s="85">
        <v>660000</v>
      </c>
      <c r="T404" s="8"/>
      <c r="U404" s="85">
        <v>660000</v>
      </c>
      <c r="V404" s="8"/>
      <c r="W404" s="85">
        <f>U404+V404</f>
        <v>660000</v>
      </c>
      <c r="X404" s="8"/>
      <c r="Y404" s="85">
        <f>W404+X404</f>
        <v>660000</v>
      </c>
      <c r="Z404" s="8"/>
      <c r="AA404" s="85">
        <f t="shared" si="113"/>
        <v>660000</v>
      </c>
      <c r="AB404" s="85">
        <v>660000</v>
      </c>
      <c r="AC404" s="8">
        <f t="shared" si="117"/>
        <v>1</v>
      </c>
    </row>
    <row r="405" spans="1:29" ht="14.25" customHeight="1" hidden="1">
      <c r="A405" s="12" t="s">
        <v>533</v>
      </c>
      <c r="B405" s="22" t="s">
        <v>5</v>
      </c>
      <c r="C405" s="22" t="s">
        <v>158</v>
      </c>
      <c r="D405" s="22" t="s">
        <v>17</v>
      </c>
      <c r="E405" s="22" t="s">
        <v>166</v>
      </c>
      <c r="F405" s="22" t="s">
        <v>531</v>
      </c>
      <c r="G405" s="22" t="s">
        <v>165</v>
      </c>
      <c r="H405" s="22"/>
      <c r="I405" s="92"/>
      <c r="J405" s="8"/>
      <c r="K405" s="8"/>
      <c r="L405" s="8"/>
      <c r="M405" s="85"/>
      <c r="N405" s="8"/>
      <c r="O405" s="85"/>
      <c r="P405" s="8"/>
      <c r="Q405" s="85"/>
      <c r="R405" s="8"/>
      <c r="S405" s="85"/>
      <c r="T405" s="8"/>
      <c r="U405" s="85"/>
      <c r="V405" s="8">
        <v>1030032</v>
      </c>
      <c r="W405" s="85">
        <f>U405+V405</f>
        <v>1030032</v>
      </c>
      <c r="X405" s="8"/>
      <c r="Y405" s="85">
        <f>W405+X405</f>
        <v>1030032</v>
      </c>
      <c r="Z405" s="8"/>
      <c r="AA405" s="85">
        <f t="shared" si="113"/>
        <v>1030032</v>
      </c>
      <c r="AB405" s="85">
        <v>1030032</v>
      </c>
      <c r="AC405" s="8">
        <f t="shared" si="117"/>
        <v>1</v>
      </c>
    </row>
    <row r="406" spans="1:29" ht="14.25" customHeight="1" hidden="1">
      <c r="A406" s="12" t="s">
        <v>534</v>
      </c>
      <c r="B406" s="22" t="s">
        <v>5</v>
      </c>
      <c r="C406" s="22" t="s">
        <v>158</v>
      </c>
      <c r="D406" s="22" t="s">
        <v>17</v>
      </c>
      <c r="E406" s="22" t="s">
        <v>166</v>
      </c>
      <c r="F406" s="22" t="s">
        <v>531</v>
      </c>
      <c r="G406" s="22" t="s">
        <v>165</v>
      </c>
      <c r="H406" s="22"/>
      <c r="I406" s="92"/>
      <c r="J406" s="8"/>
      <c r="K406" s="8"/>
      <c r="L406" s="8"/>
      <c r="M406" s="85"/>
      <c r="N406" s="8">
        <v>950000</v>
      </c>
      <c r="O406" s="85">
        <f>I406+N406</f>
        <v>950000</v>
      </c>
      <c r="P406" s="8"/>
      <c r="Q406" s="85">
        <v>950000</v>
      </c>
      <c r="R406" s="8"/>
      <c r="S406" s="85">
        <v>950000</v>
      </c>
      <c r="T406" s="8"/>
      <c r="U406" s="85">
        <v>950000</v>
      </c>
      <c r="V406" s="8"/>
      <c r="W406" s="85">
        <f>U406+V406</f>
        <v>950000</v>
      </c>
      <c r="X406" s="8"/>
      <c r="Y406" s="85">
        <f>W406+X406</f>
        <v>950000</v>
      </c>
      <c r="Z406" s="8"/>
      <c r="AA406" s="85">
        <f t="shared" si="113"/>
        <v>950000</v>
      </c>
      <c r="AB406" s="85">
        <v>950000</v>
      </c>
      <c r="AC406" s="8">
        <f t="shared" si="117"/>
        <v>1</v>
      </c>
    </row>
    <row r="407" spans="1:29" ht="14.25" customHeight="1" hidden="1">
      <c r="A407" s="12" t="s">
        <v>167</v>
      </c>
      <c r="B407" s="22" t="s">
        <v>5</v>
      </c>
      <c r="C407" s="22" t="s">
        <v>158</v>
      </c>
      <c r="D407" s="22" t="s">
        <v>17</v>
      </c>
      <c r="E407" s="22" t="s">
        <v>166</v>
      </c>
      <c r="F407" s="22" t="s">
        <v>531</v>
      </c>
      <c r="G407" s="22" t="s">
        <v>165</v>
      </c>
      <c r="H407" s="22"/>
      <c r="I407" s="92">
        <v>214156.03</v>
      </c>
      <c r="J407" s="8">
        <v>53539</v>
      </c>
      <c r="K407" s="8">
        <v>53539.03</v>
      </c>
      <c r="L407" s="8">
        <v>53539</v>
      </c>
      <c r="M407" s="85">
        <v>53539</v>
      </c>
      <c r="N407" s="8"/>
      <c r="O407" s="85">
        <v>214156.03</v>
      </c>
      <c r="P407" s="8"/>
      <c r="Q407" s="85">
        <v>214156.03</v>
      </c>
      <c r="R407" s="8"/>
      <c r="S407" s="85">
        <v>214156.03</v>
      </c>
      <c r="T407" s="8"/>
      <c r="U407" s="85">
        <v>214156.03</v>
      </c>
      <c r="V407" s="8"/>
      <c r="W407" s="85">
        <f>U407+V407</f>
        <v>214156.03</v>
      </c>
      <c r="X407" s="8"/>
      <c r="Y407" s="85">
        <f>W407+X407</f>
        <v>214156.03</v>
      </c>
      <c r="Z407" s="8"/>
      <c r="AA407" s="85">
        <f t="shared" si="113"/>
        <v>214156.03</v>
      </c>
      <c r="AB407" s="85">
        <v>214156.03</v>
      </c>
      <c r="AC407" s="8">
        <f t="shared" si="117"/>
        <v>1</v>
      </c>
    </row>
    <row r="408" spans="1:29" ht="14.25" customHeight="1">
      <c r="A408" s="118" t="s">
        <v>168</v>
      </c>
      <c r="B408" s="87"/>
      <c r="C408" s="87"/>
      <c r="D408" s="87"/>
      <c r="E408" s="87"/>
      <c r="F408" s="87"/>
      <c r="G408" s="87"/>
      <c r="H408" s="87"/>
      <c r="I408" s="96" t="e">
        <f aca="true" t="shared" si="118" ref="I408:AB408">I9+I162+I175+I205+I243+I299+I329+I348+I356+I381+I394+I396</f>
        <v>#REF!</v>
      </c>
      <c r="J408" s="96" t="e">
        <f t="shared" si="118"/>
        <v>#REF!</v>
      </c>
      <c r="K408" s="96" t="e">
        <f t="shared" si="118"/>
        <v>#REF!</v>
      </c>
      <c r="L408" s="96" t="e">
        <f t="shared" si="118"/>
        <v>#REF!</v>
      </c>
      <c r="M408" s="96" t="e">
        <f t="shared" si="118"/>
        <v>#REF!</v>
      </c>
      <c r="N408" s="96" t="e">
        <f t="shared" si="118"/>
        <v>#REF!</v>
      </c>
      <c r="O408" s="96" t="e">
        <f t="shared" si="118"/>
        <v>#REF!</v>
      </c>
      <c r="P408" s="96" t="e">
        <f t="shared" si="118"/>
        <v>#REF!</v>
      </c>
      <c r="Q408" s="96" t="e">
        <f t="shared" si="118"/>
        <v>#REF!</v>
      </c>
      <c r="R408" s="96" t="e">
        <f t="shared" si="118"/>
        <v>#REF!</v>
      </c>
      <c r="S408" s="96" t="e">
        <f t="shared" si="118"/>
        <v>#REF!</v>
      </c>
      <c r="T408" s="96" t="e">
        <f t="shared" si="118"/>
        <v>#REF!</v>
      </c>
      <c r="U408" s="96" t="e">
        <f t="shared" si="118"/>
        <v>#REF!</v>
      </c>
      <c r="V408" s="96" t="e">
        <f t="shared" si="118"/>
        <v>#REF!</v>
      </c>
      <c r="W408" s="96" t="e">
        <f t="shared" si="118"/>
        <v>#REF!</v>
      </c>
      <c r="X408" s="96" t="e">
        <f t="shared" si="118"/>
        <v>#REF!</v>
      </c>
      <c r="Y408" s="96">
        <f t="shared" si="118"/>
        <v>131374136</v>
      </c>
      <c r="Z408" s="96">
        <f t="shared" si="118"/>
        <v>0</v>
      </c>
      <c r="AA408" s="96">
        <f t="shared" si="118"/>
        <v>131374136</v>
      </c>
      <c r="AB408" s="96">
        <f t="shared" si="118"/>
        <v>117252800.06999998</v>
      </c>
      <c r="AC408" s="8">
        <f t="shared" si="117"/>
        <v>0.8925105324384396</v>
      </c>
    </row>
    <row r="409" spans="1:9" ht="14.25" customHeight="1">
      <c r="A409" s="119"/>
      <c r="B409" s="119"/>
      <c r="C409" s="119"/>
      <c r="D409" s="119"/>
      <c r="E409" s="119"/>
      <c r="F409" s="119"/>
      <c r="G409" s="119"/>
      <c r="H409" s="119"/>
      <c r="I409" s="119"/>
    </row>
    <row r="410" spans="1:28" ht="14.25" customHeight="1">
      <c r="A410" s="119"/>
      <c r="B410" s="119"/>
      <c r="C410" s="119"/>
      <c r="D410" s="119"/>
      <c r="E410" s="119"/>
      <c r="F410" s="119"/>
      <c r="G410" s="119"/>
      <c r="H410" s="119">
        <v>211</v>
      </c>
      <c r="I410" s="120"/>
      <c r="J410" s="121"/>
      <c r="K410" s="121"/>
      <c r="L410" s="121"/>
      <c r="M410" s="121"/>
      <c r="P410" s="122">
        <v>10241200</v>
      </c>
      <c r="U410" s="1" t="e">
        <f>U9+U162+U175+U205+U243+U299+U329+U348+U356+U381+U394+U396</f>
        <v>#REF!</v>
      </c>
      <c r="V410" s="1" t="e">
        <f>V9+V162+V175+V205+V243+V299+V329+V348+V356+V381+V394+V396</f>
        <v>#REF!</v>
      </c>
      <c r="W410" s="1"/>
      <c r="Y410" s="2"/>
      <c r="AA410" s="121"/>
      <c r="AB410" s="121"/>
    </row>
    <row r="411" spans="8:28" ht="14.25" customHeight="1">
      <c r="H411">
        <v>212</v>
      </c>
      <c r="J411" s="121"/>
      <c r="K411" s="121"/>
      <c r="L411" s="121"/>
      <c r="M411" s="121"/>
      <c r="Y411" s="1"/>
      <c r="Z411" s="1"/>
      <c r="AA411" s="121"/>
      <c r="AB411" s="121"/>
    </row>
    <row r="412" spans="8:28" ht="14.25" customHeight="1">
      <c r="H412" s="2" t="s">
        <v>535</v>
      </c>
      <c r="I412" s="1"/>
      <c r="J412" s="1"/>
      <c r="K412" s="1"/>
      <c r="L412" s="1"/>
      <c r="M412" s="1"/>
      <c r="N412" s="123"/>
      <c r="P412" s="124" t="e">
        <f>P410-P408</f>
        <v>#REF!</v>
      </c>
      <c r="AA412" s="121"/>
      <c r="AB412" s="121"/>
    </row>
    <row r="413" spans="8:28" ht="14.25" customHeight="1">
      <c r="H413" s="2" t="s">
        <v>536</v>
      </c>
      <c r="AA413" s="121"/>
      <c r="AB413" s="121"/>
    </row>
    <row r="414" spans="8:28" ht="14.25" customHeight="1">
      <c r="H414" s="2" t="s">
        <v>537</v>
      </c>
      <c r="AA414" s="121"/>
      <c r="AB414" s="121"/>
    </row>
    <row r="415" spans="8:28" ht="14.25" customHeight="1">
      <c r="H415">
        <v>213</v>
      </c>
      <c r="Y415" s="1"/>
      <c r="AA415" s="121"/>
      <c r="AB415" s="121"/>
    </row>
    <row r="416" spans="8:28" ht="14.25" customHeight="1">
      <c r="H416">
        <v>221</v>
      </c>
      <c r="AA416" s="121"/>
      <c r="AB416" s="121"/>
    </row>
    <row r="417" spans="8:28" ht="14.25" customHeight="1">
      <c r="H417">
        <v>222</v>
      </c>
      <c r="AA417" s="121"/>
      <c r="AB417" s="121"/>
    </row>
    <row r="418" spans="8:28" ht="14.25" customHeight="1">
      <c r="H418">
        <v>223</v>
      </c>
      <c r="AA418" s="121"/>
      <c r="AB418" s="121"/>
    </row>
    <row r="419" spans="8:28" ht="14.25" customHeight="1">
      <c r="H419">
        <v>225</v>
      </c>
      <c r="AA419" s="121"/>
      <c r="AB419" s="121"/>
    </row>
    <row r="420" spans="8:28" ht="14.25" customHeight="1">
      <c r="H420" s="2" t="s">
        <v>538</v>
      </c>
      <c r="AA420" s="121"/>
      <c r="AB420" s="121"/>
    </row>
    <row r="421" spans="8:28" ht="14.25" customHeight="1">
      <c r="H421" s="2" t="s">
        <v>539</v>
      </c>
      <c r="AA421" s="121"/>
      <c r="AB421" s="121"/>
    </row>
    <row r="422" spans="8:28" ht="14.25" customHeight="1">
      <c r="H422" s="2" t="s">
        <v>540</v>
      </c>
      <c r="AA422" s="121"/>
      <c r="AB422" s="121"/>
    </row>
    <row r="423" spans="8:28" ht="14.25" customHeight="1">
      <c r="H423">
        <v>226</v>
      </c>
      <c r="AA423" s="121"/>
      <c r="AB423" s="121"/>
    </row>
    <row r="424" spans="8:28" ht="14.25" customHeight="1">
      <c r="H424" s="2" t="s">
        <v>541</v>
      </c>
      <c r="AA424" s="121"/>
      <c r="AB424" s="121"/>
    </row>
    <row r="425" spans="8:28" ht="14.25" customHeight="1">
      <c r="H425" s="2" t="s">
        <v>244</v>
      </c>
      <c r="AA425" s="121"/>
      <c r="AB425" s="121"/>
    </row>
    <row r="426" spans="8:28" ht="14.25" customHeight="1">
      <c r="H426" s="2" t="s">
        <v>542</v>
      </c>
      <c r="AA426" s="121"/>
      <c r="AB426" s="121"/>
    </row>
    <row r="427" spans="8:28" ht="14.25" customHeight="1">
      <c r="H427">
        <v>231</v>
      </c>
      <c r="AA427" s="121"/>
      <c r="AB427" s="121"/>
    </row>
    <row r="428" spans="8:28" ht="14.25" customHeight="1">
      <c r="H428">
        <v>250</v>
      </c>
      <c r="AA428" s="121"/>
      <c r="AB428" s="121"/>
    </row>
    <row r="429" spans="8:28" ht="14.25" customHeight="1">
      <c r="H429">
        <v>262</v>
      </c>
      <c r="AA429" s="121"/>
      <c r="AB429" s="121"/>
    </row>
    <row r="430" spans="8:28" ht="14.25" customHeight="1">
      <c r="H430">
        <v>263</v>
      </c>
      <c r="AA430" s="121"/>
      <c r="AB430" s="121"/>
    </row>
    <row r="431" spans="8:28" ht="14.25" customHeight="1">
      <c r="H431">
        <v>290</v>
      </c>
      <c r="AA431" s="121"/>
      <c r="AB431" s="121"/>
    </row>
    <row r="432" spans="8:28" ht="14.25" customHeight="1">
      <c r="H432">
        <v>310</v>
      </c>
      <c r="AA432" s="121"/>
      <c r="AB432" s="121"/>
    </row>
    <row r="433" spans="8:28" ht="14.25" customHeight="1">
      <c r="H433">
        <v>340</v>
      </c>
      <c r="AA433" s="121"/>
      <c r="AB433" s="121"/>
    </row>
    <row r="434" spans="8:28" ht="14.25" customHeight="1">
      <c r="H434" s="2" t="s">
        <v>543</v>
      </c>
      <c r="AA434" s="121"/>
      <c r="AB434" s="121"/>
    </row>
    <row r="435" spans="8:28" ht="14.25" customHeight="1">
      <c r="H435" s="2" t="s">
        <v>544</v>
      </c>
      <c r="AA435" s="121"/>
      <c r="AB435" s="121"/>
    </row>
    <row r="436" spans="8:28" ht="14.25" customHeight="1">
      <c r="H436" s="2" t="s">
        <v>545</v>
      </c>
      <c r="AA436" s="121"/>
      <c r="AB436" s="121"/>
    </row>
    <row r="437" spans="8:28" ht="14.25" customHeight="1">
      <c r="H437" s="2" t="s">
        <v>242</v>
      </c>
      <c r="AA437" s="121"/>
      <c r="AB437" s="121"/>
    </row>
    <row r="438" spans="27:28" ht="14.25" customHeight="1">
      <c r="AA438" s="121"/>
      <c r="AB438" s="121"/>
    </row>
    <row r="439" ht="14.25" customHeight="1">
      <c r="AA439" s="121"/>
    </row>
    <row r="440" ht="14.25" customHeight="1">
      <c r="AA440" s="121"/>
    </row>
    <row r="441" ht="14.25" customHeight="1">
      <c r="AA441" s="121"/>
    </row>
    <row r="442" ht="14.25" customHeight="1">
      <c r="AA442" s="121"/>
    </row>
    <row r="443" ht="14.25" customHeight="1">
      <c r="AA443" s="121"/>
    </row>
    <row r="444" ht="14.25" customHeight="1">
      <c r="AA444" s="121"/>
    </row>
    <row r="445" ht="14.25" customHeight="1">
      <c r="AA445" s="121"/>
    </row>
    <row r="446" ht="14.25" customHeight="1">
      <c r="AA446" s="121"/>
    </row>
    <row r="447" ht="14.25" customHeight="1">
      <c r="AA447" s="121"/>
    </row>
    <row r="448" ht="14.25" customHeight="1">
      <c r="AA448" s="121"/>
    </row>
    <row r="449" ht="14.25" customHeight="1">
      <c r="AA449" s="121"/>
    </row>
    <row r="450" ht="14.25" customHeight="1">
      <c r="AA450" s="121"/>
    </row>
    <row r="451" ht="14.25" customHeight="1">
      <c r="AA451" s="121"/>
    </row>
    <row r="452" ht="14.25" customHeight="1">
      <c r="AA452" s="121"/>
    </row>
    <row r="453" ht="14.25" customHeight="1">
      <c r="AA453" s="121"/>
    </row>
    <row r="454" ht="14.25" customHeight="1">
      <c r="AA454" s="121"/>
    </row>
    <row r="455" ht="14.25" customHeight="1">
      <c r="AA455" s="121"/>
    </row>
    <row r="456" ht="14.25" customHeight="1">
      <c r="AA456" s="121"/>
    </row>
    <row r="457" ht="14.25" customHeight="1">
      <c r="AA457" s="121"/>
    </row>
    <row r="458" ht="14.25" customHeight="1">
      <c r="AA458" s="121"/>
    </row>
    <row r="459" ht="14.25" customHeight="1">
      <c r="AA459" s="121"/>
    </row>
    <row r="460" ht="14.25" customHeight="1">
      <c r="AA460" s="121"/>
    </row>
    <row r="461" ht="14.25" customHeight="1">
      <c r="AA461" s="121"/>
    </row>
    <row r="462" ht="14.25" customHeight="1">
      <c r="AA462" s="121"/>
    </row>
    <row r="463" ht="14.25" customHeight="1">
      <c r="AA463" s="121"/>
    </row>
    <row r="464" ht="14.25" customHeight="1">
      <c r="AA464" s="121"/>
    </row>
    <row r="465" ht="14.25" customHeight="1">
      <c r="AA465" s="121"/>
    </row>
    <row r="466" ht="14.25" customHeight="1">
      <c r="AA466" s="121"/>
    </row>
    <row r="467" ht="14.25" customHeight="1">
      <c r="AA467" s="121"/>
    </row>
    <row r="468" ht="14.25" customHeight="1">
      <c r="AA468" s="121"/>
    </row>
    <row r="469" ht="14.25" customHeight="1">
      <c r="AA469" s="121"/>
    </row>
    <row r="470" ht="14.25" customHeight="1">
      <c r="AA470" s="121"/>
    </row>
    <row r="471" ht="14.25" customHeight="1">
      <c r="AA471" s="121"/>
    </row>
    <row r="472" ht="14.25" customHeight="1">
      <c r="AA472" s="121"/>
    </row>
    <row r="473" ht="14.25" customHeight="1">
      <c r="AA473" s="121"/>
    </row>
    <row r="474" ht="14.25" customHeight="1">
      <c r="AA474" s="121"/>
    </row>
    <row r="475" ht="14.25" customHeight="1">
      <c r="AA475" s="121"/>
    </row>
    <row r="476" ht="14.25" customHeight="1">
      <c r="AA476" s="121"/>
    </row>
    <row r="477" ht="14.25" customHeight="1">
      <c r="AA477" s="121"/>
    </row>
    <row r="478" ht="14.25" customHeight="1">
      <c r="AA478" s="121"/>
    </row>
    <row r="479" ht="14.25" customHeight="1">
      <c r="AA479" s="121"/>
    </row>
    <row r="480" ht="14.25" customHeight="1">
      <c r="AA480" s="121"/>
    </row>
    <row r="481" ht="14.25" customHeight="1">
      <c r="AA481" s="121"/>
    </row>
    <row r="482" ht="14.25" customHeight="1">
      <c r="AA482" s="121"/>
    </row>
    <row r="483" ht="14.25" customHeight="1">
      <c r="AA483" s="121"/>
    </row>
    <row r="484" ht="14.25" customHeight="1">
      <c r="AA484" s="121"/>
    </row>
    <row r="485" ht="14.25" customHeight="1">
      <c r="AA485" s="121"/>
    </row>
    <row r="486" ht="14.25" customHeight="1">
      <c r="AA486" s="121"/>
    </row>
    <row r="487" ht="14.25" customHeight="1">
      <c r="AA487" s="121"/>
    </row>
    <row r="488" ht="14.25" customHeight="1">
      <c r="AA488" s="121"/>
    </row>
    <row r="489" ht="14.25" customHeight="1">
      <c r="AA489" s="121"/>
    </row>
    <row r="490" ht="14.25" customHeight="1">
      <c r="AA490" s="121"/>
    </row>
    <row r="491" ht="14.25" customHeight="1">
      <c r="AA491" s="121"/>
    </row>
    <row r="492" ht="14.25" customHeight="1">
      <c r="AA492" s="121"/>
    </row>
    <row r="493" ht="14.25" customHeight="1">
      <c r="AA493" s="121"/>
    </row>
    <row r="494" ht="14.25" customHeight="1">
      <c r="AA494" s="121"/>
    </row>
    <row r="495" ht="14.25" customHeight="1">
      <c r="AA495" s="121"/>
    </row>
    <row r="496" ht="14.25" customHeight="1">
      <c r="AA496" s="121"/>
    </row>
    <row r="497" ht="14.25" customHeight="1">
      <c r="AA497" s="121"/>
    </row>
    <row r="498" ht="14.25" customHeight="1">
      <c r="AA498" s="121"/>
    </row>
    <row r="499" ht="14.25" customHeight="1">
      <c r="AA499" s="121"/>
    </row>
    <row r="500" ht="14.25" customHeight="1">
      <c r="AA500" s="121"/>
    </row>
    <row r="501" ht="14.25" customHeight="1">
      <c r="AA501" s="121"/>
    </row>
    <row r="502" ht="14.25" customHeight="1">
      <c r="AA502" s="121"/>
    </row>
    <row r="503" ht="14.25" customHeight="1">
      <c r="AA503" s="121"/>
    </row>
    <row r="504" ht="14.25" customHeight="1">
      <c r="AA504" s="121"/>
    </row>
    <row r="505" ht="14.25" customHeight="1">
      <c r="AA505" s="121"/>
    </row>
    <row r="506" ht="14.25" customHeight="1">
      <c r="AA506" s="121"/>
    </row>
    <row r="507" ht="14.25" customHeight="1">
      <c r="AA507" s="121"/>
    </row>
    <row r="508" ht="14.25" customHeight="1">
      <c r="AA508" s="121"/>
    </row>
    <row r="509" ht="14.25" customHeight="1">
      <c r="AA509" s="121"/>
    </row>
    <row r="510" ht="14.25" customHeight="1">
      <c r="AA510" s="121"/>
    </row>
    <row r="511" ht="14.25" customHeight="1">
      <c r="AA511" s="121"/>
    </row>
    <row r="512" ht="14.25" customHeight="1">
      <c r="AA512" s="121"/>
    </row>
    <row r="513" ht="14.25" customHeight="1">
      <c r="AA513" s="121"/>
    </row>
    <row r="514" ht="14.25" customHeight="1">
      <c r="AA514" s="121"/>
    </row>
    <row r="515" ht="14.25" customHeight="1">
      <c r="AA515" s="121"/>
    </row>
    <row r="516" ht="14.25" customHeight="1">
      <c r="AA516" s="121"/>
    </row>
    <row r="517" ht="14.25" customHeight="1">
      <c r="AA517" s="121"/>
    </row>
    <row r="518" ht="14.25" customHeight="1">
      <c r="AA518" s="121"/>
    </row>
    <row r="519" ht="14.25" customHeight="1">
      <c r="AA519" s="121"/>
    </row>
    <row r="520" ht="14.25" customHeight="1">
      <c r="AA520" s="121"/>
    </row>
    <row r="521" ht="14.25" customHeight="1">
      <c r="AA521" s="121"/>
    </row>
    <row r="522" ht="14.25" customHeight="1">
      <c r="AA522" s="121"/>
    </row>
    <row r="523" ht="14.25" customHeight="1">
      <c r="AA523" s="121"/>
    </row>
    <row r="524" ht="14.25" customHeight="1">
      <c r="AA524" s="121"/>
    </row>
    <row r="525" ht="14.25" customHeight="1">
      <c r="AA525" s="121"/>
    </row>
    <row r="526" ht="14.25" customHeight="1">
      <c r="AA526" s="121"/>
    </row>
    <row r="527" ht="14.25" customHeight="1">
      <c r="AA527" s="121"/>
    </row>
    <row r="528" ht="14.25" customHeight="1">
      <c r="AA528" s="121"/>
    </row>
    <row r="529" ht="14.25" customHeight="1">
      <c r="AA529" s="121"/>
    </row>
    <row r="530" ht="14.25" customHeight="1">
      <c r="AA530" s="121"/>
    </row>
    <row r="531" ht="14.25" customHeight="1">
      <c r="AA531" s="121"/>
    </row>
    <row r="532" ht="14.25" customHeight="1">
      <c r="AA532" s="121"/>
    </row>
    <row r="533" ht="14.25" customHeight="1">
      <c r="AA533" s="121"/>
    </row>
    <row r="534" ht="14.25" customHeight="1">
      <c r="AA534" s="121"/>
    </row>
    <row r="535" ht="14.25" customHeight="1">
      <c r="AA535" s="121"/>
    </row>
    <row r="536" ht="14.25" customHeight="1">
      <c r="AA536" s="121"/>
    </row>
    <row r="537" ht="14.25" customHeight="1">
      <c r="AA537" s="121"/>
    </row>
    <row r="538" ht="14.25" customHeight="1">
      <c r="AA538" s="121"/>
    </row>
    <row r="539" ht="14.25" customHeight="1">
      <c r="AA539" s="121"/>
    </row>
    <row r="540" ht="14.25" customHeight="1">
      <c r="AA540" s="121"/>
    </row>
    <row r="541" ht="14.25" customHeight="1">
      <c r="AA541" s="121"/>
    </row>
    <row r="542" ht="14.25" customHeight="1">
      <c r="AA542" s="121"/>
    </row>
    <row r="543" ht="14.25" customHeight="1">
      <c r="AA543" s="121"/>
    </row>
    <row r="544" ht="14.25" customHeight="1">
      <c r="AA544" s="121"/>
    </row>
    <row r="545" ht="14.25" customHeight="1">
      <c r="AA545" s="121"/>
    </row>
    <row r="546" ht="14.25" customHeight="1">
      <c r="AA546" s="121"/>
    </row>
    <row r="547" ht="14.25" customHeight="1">
      <c r="AA547" s="121"/>
    </row>
    <row r="548" ht="14.25" customHeight="1">
      <c r="AA548" s="121"/>
    </row>
    <row r="549" ht="14.25" customHeight="1">
      <c r="AA549" s="121"/>
    </row>
    <row r="550" ht="14.25" customHeight="1">
      <c r="AA550" s="121"/>
    </row>
    <row r="551" ht="14.25" customHeight="1">
      <c r="AA551" s="121"/>
    </row>
    <row r="552" ht="14.25" customHeight="1">
      <c r="AA552" s="121"/>
    </row>
    <row r="553" ht="14.25" customHeight="1">
      <c r="AA553" s="121"/>
    </row>
    <row r="554" ht="14.25" customHeight="1">
      <c r="AA554" s="121"/>
    </row>
    <row r="555" ht="14.25" customHeight="1">
      <c r="AA555" s="121"/>
    </row>
    <row r="556" ht="14.25" customHeight="1">
      <c r="AA556" s="121"/>
    </row>
    <row r="557" ht="14.25" customHeight="1">
      <c r="AA557" s="121"/>
    </row>
    <row r="558" ht="14.25" customHeight="1">
      <c r="AA558" s="121"/>
    </row>
    <row r="559" ht="14.25" customHeight="1">
      <c r="AA559" s="121"/>
    </row>
    <row r="560" ht="14.25" customHeight="1">
      <c r="AA560" s="121"/>
    </row>
    <row r="561" ht="14.25" customHeight="1">
      <c r="AA561" s="121"/>
    </row>
    <row r="562" ht="14.25" customHeight="1">
      <c r="AA562" s="121"/>
    </row>
    <row r="563" ht="14.25" customHeight="1">
      <c r="AA563" s="121"/>
    </row>
    <row r="564" ht="14.25" customHeight="1">
      <c r="AA564" s="121"/>
    </row>
    <row r="565" ht="14.25" customHeight="1">
      <c r="AA565" s="121"/>
    </row>
    <row r="566" ht="14.25" customHeight="1">
      <c r="AA566" s="121"/>
    </row>
    <row r="567" ht="14.25" customHeight="1">
      <c r="AA567" s="121"/>
    </row>
    <row r="568" ht="14.25" customHeight="1">
      <c r="AA568" s="121"/>
    </row>
    <row r="569" ht="14.25" customHeight="1">
      <c r="AA569" s="121"/>
    </row>
    <row r="570" ht="14.25" customHeight="1">
      <c r="AA570" s="121"/>
    </row>
    <row r="571" ht="14.25" customHeight="1">
      <c r="AA571" s="121"/>
    </row>
    <row r="572" ht="14.25" customHeight="1">
      <c r="AA572" s="121"/>
    </row>
    <row r="573" ht="14.25" customHeight="1">
      <c r="AA573" s="121"/>
    </row>
    <row r="574" ht="14.25" customHeight="1">
      <c r="AA574" s="121"/>
    </row>
    <row r="575" ht="14.25" customHeight="1">
      <c r="AA575" s="121"/>
    </row>
    <row r="576" ht="14.25" customHeight="1">
      <c r="AA576" s="121"/>
    </row>
    <row r="577" ht="14.25" customHeight="1">
      <c r="AA577" s="121"/>
    </row>
    <row r="578" ht="14.25" customHeight="1">
      <c r="AA578" s="121"/>
    </row>
    <row r="579" ht="14.25" customHeight="1">
      <c r="AA579" s="121"/>
    </row>
    <row r="580" ht="14.25" customHeight="1">
      <c r="AA580" s="121"/>
    </row>
    <row r="581" ht="14.25" customHeight="1">
      <c r="AA581" s="121"/>
    </row>
    <row r="582" ht="14.25" customHeight="1">
      <c r="AA582" s="121"/>
    </row>
    <row r="583" ht="14.25" customHeight="1">
      <c r="AA583" s="121"/>
    </row>
    <row r="584" ht="14.25" customHeight="1">
      <c r="AA584" s="121"/>
    </row>
    <row r="585" ht="14.25" customHeight="1">
      <c r="AA585" s="121"/>
    </row>
    <row r="586" ht="14.25" customHeight="1">
      <c r="AA586" s="121"/>
    </row>
    <row r="587" ht="14.25" customHeight="1">
      <c r="AA587" s="121"/>
    </row>
    <row r="588" ht="14.25" customHeight="1">
      <c r="AA588" s="121"/>
    </row>
    <row r="589" ht="14.25" customHeight="1">
      <c r="AA589" s="121"/>
    </row>
    <row r="590" ht="14.25" customHeight="1">
      <c r="AA590" s="121"/>
    </row>
    <row r="591" ht="14.25" customHeight="1">
      <c r="AA591" s="121"/>
    </row>
    <row r="592" ht="14.25" customHeight="1">
      <c r="AA592" s="121"/>
    </row>
    <row r="593" ht="14.25" customHeight="1">
      <c r="AA593" s="121"/>
    </row>
    <row r="594" ht="14.25" customHeight="1">
      <c r="AA594" s="121"/>
    </row>
    <row r="595" ht="14.25" customHeight="1">
      <c r="AA595" s="121"/>
    </row>
    <row r="596" ht="14.25" customHeight="1">
      <c r="AA596" s="121"/>
    </row>
    <row r="597" ht="14.25" customHeight="1">
      <c r="AA597" s="121"/>
    </row>
    <row r="598" ht="14.25" customHeight="1">
      <c r="AA598" s="121"/>
    </row>
    <row r="599" ht="14.25" customHeight="1">
      <c r="AA599" s="121"/>
    </row>
    <row r="600" ht="14.25" customHeight="1">
      <c r="AA600" s="121"/>
    </row>
    <row r="601" ht="14.25" customHeight="1">
      <c r="AA601" s="121"/>
    </row>
    <row r="602" ht="14.25" customHeight="1">
      <c r="AA602" s="121"/>
    </row>
    <row r="603" ht="14.25" customHeight="1">
      <c r="AA603" s="121"/>
    </row>
    <row r="604" ht="14.25" customHeight="1">
      <c r="AA604" s="121"/>
    </row>
    <row r="605" ht="14.25" customHeight="1">
      <c r="AA605" s="121"/>
    </row>
    <row r="606" ht="14.25" customHeight="1">
      <c r="AA606" s="121"/>
    </row>
    <row r="607" ht="14.25" customHeight="1">
      <c r="AA607" s="121"/>
    </row>
    <row r="608" ht="14.25" customHeight="1">
      <c r="AA608" s="121"/>
    </row>
    <row r="609" ht="14.25" customHeight="1">
      <c r="AA609" s="121"/>
    </row>
    <row r="610" ht="14.25" customHeight="1">
      <c r="AA610" s="121"/>
    </row>
    <row r="611" ht="14.25" customHeight="1">
      <c r="AA611" s="121"/>
    </row>
    <row r="612" ht="14.25" customHeight="1">
      <c r="AA612" s="121"/>
    </row>
    <row r="613" ht="14.25" customHeight="1">
      <c r="AA613" s="121"/>
    </row>
    <row r="614" ht="14.25" customHeight="1">
      <c r="AA614" s="121"/>
    </row>
    <row r="615" ht="14.25" customHeight="1">
      <c r="AA615" s="121"/>
    </row>
    <row r="616" ht="14.25" customHeight="1">
      <c r="AA616" s="121"/>
    </row>
    <row r="617" ht="14.25" customHeight="1">
      <c r="AA617" s="121"/>
    </row>
    <row r="618" ht="14.25" customHeight="1">
      <c r="AA618" s="121"/>
    </row>
    <row r="619" ht="14.25" customHeight="1">
      <c r="AA619" s="121"/>
    </row>
  </sheetData>
  <sheetProtection/>
  <mergeCells count="1">
    <mergeCell ref="A6:AC6"/>
  </mergeCells>
  <printOptions/>
  <pageMargins left="0.85" right="0" top="0.23" bottom="0" header="0.31496062992125984" footer="0.31496062992125984"/>
  <pageSetup horizontalDpi="600" verticalDpi="600" orientation="portrait" paperSize="9" scale="63" r:id="rId1"/>
  <rowBreaks count="1" manualBreakCount="1">
    <brk id="408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34"/>
    </sheetView>
  </sheetViews>
  <sheetFormatPr defaultColWidth="9.140625" defaultRowHeight="12.75"/>
  <cols>
    <col min="1" max="1" width="8.421875" style="0" customWidth="1"/>
    <col min="2" max="2" width="49.57421875" style="0" customWidth="1"/>
    <col min="3" max="3" width="16.140625" style="0" customWidth="1"/>
    <col min="4" max="4" width="14.28125" style="0" customWidth="1"/>
  </cols>
  <sheetData>
    <row r="1" spans="2:3" ht="12.75">
      <c r="B1" s="230" t="s">
        <v>297</v>
      </c>
      <c r="C1" s="231"/>
    </row>
    <row r="2" spans="2:4" ht="12.75">
      <c r="B2" s="3"/>
      <c r="C2" s="226" t="s">
        <v>650</v>
      </c>
      <c r="D2" s="233"/>
    </row>
    <row r="3" spans="2:4" ht="12.75">
      <c r="B3" s="3"/>
      <c r="C3" s="226" t="s">
        <v>662</v>
      </c>
      <c r="D3" s="226"/>
    </row>
    <row r="4" spans="2:3" ht="12.75">
      <c r="B4" s="206"/>
      <c r="C4" s="206"/>
    </row>
    <row r="5" spans="1:3" ht="12.75">
      <c r="A5" s="232" t="s">
        <v>604</v>
      </c>
      <c r="B5" s="232"/>
      <c r="C5" s="232"/>
    </row>
    <row r="6" spans="1:3" ht="12.75">
      <c r="A6" s="232" t="s">
        <v>647</v>
      </c>
      <c r="B6" s="232"/>
      <c r="C6" s="232"/>
    </row>
    <row r="8" spans="1:4" ht="25.5">
      <c r="A8" s="207"/>
      <c r="B8" s="207"/>
      <c r="C8" s="216" t="s">
        <v>597</v>
      </c>
      <c r="D8" s="216" t="s">
        <v>252</v>
      </c>
    </row>
    <row r="9" spans="1:4" ht="12.75">
      <c r="A9" s="207"/>
      <c r="B9" s="208" t="s">
        <v>605</v>
      </c>
      <c r="C9" s="209">
        <f>C16+C19</f>
        <v>-335278.20999999996</v>
      </c>
      <c r="D9" s="209">
        <f>D16+D19</f>
        <v>21082983.4</v>
      </c>
    </row>
    <row r="10" spans="1:4" ht="12.75">
      <c r="A10" s="210">
        <v>1</v>
      </c>
      <c r="B10" s="208" t="s">
        <v>606</v>
      </c>
      <c r="C10" s="211">
        <v>0</v>
      </c>
      <c r="D10" s="215"/>
    </row>
    <row r="11" spans="1:4" ht="12.75">
      <c r="A11" s="212" t="s">
        <v>607</v>
      </c>
      <c r="B11" s="207" t="s">
        <v>608</v>
      </c>
      <c r="C11" s="213"/>
      <c r="D11" s="215"/>
    </row>
    <row r="12" spans="1:4" ht="12.75">
      <c r="A12" s="212" t="s">
        <v>609</v>
      </c>
      <c r="B12" s="207" t="s">
        <v>610</v>
      </c>
      <c r="C12" s="213"/>
      <c r="D12" s="215"/>
    </row>
    <row r="13" spans="1:4" ht="12.75">
      <c r="A13" s="210">
        <v>2</v>
      </c>
      <c r="B13" s="208" t="s">
        <v>611</v>
      </c>
      <c r="C13" s="211">
        <f>C15</f>
        <v>0</v>
      </c>
      <c r="D13" s="215"/>
    </row>
    <row r="14" spans="1:4" ht="12.75">
      <c r="A14" s="212" t="s">
        <v>612</v>
      </c>
      <c r="B14" s="207" t="s">
        <v>608</v>
      </c>
      <c r="C14" s="213"/>
      <c r="D14" s="215"/>
    </row>
    <row r="15" spans="1:4" ht="12.75">
      <c r="A15" s="212" t="s">
        <v>613</v>
      </c>
      <c r="B15" s="207" t="s">
        <v>610</v>
      </c>
      <c r="C15" s="213"/>
      <c r="D15" s="215"/>
    </row>
    <row r="16" spans="1:4" ht="12.75">
      <c r="A16" s="210">
        <v>3</v>
      </c>
      <c r="B16" s="208" t="s">
        <v>614</v>
      </c>
      <c r="C16" s="211">
        <f>C18</f>
        <v>-5000000</v>
      </c>
      <c r="D16" s="211">
        <f>D18</f>
        <v>-5000000</v>
      </c>
    </row>
    <row r="17" spans="1:4" ht="12.75">
      <c r="A17" s="212" t="s">
        <v>615</v>
      </c>
      <c r="B17" s="207" t="s">
        <v>608</v>
      </c>
      <c r="C17" s="213"/>
      <c r="D17" s="215"/>
    </row>
    <row r="18" spans="1:4" ht="12.75">
      <c r="A18" s="212" t="s">
        <v>616</v>
      </c>
      <c r="B18" s="207" t="s">
        <v>610</v>
      </c>
      <c r="C18" s="213">
        <v>-5000000</v>
      </c>
      <c r="D18" s="215">
        <v>-5000000</v>
      </c>
    </row>
    <row r="19" spans="1:4" ht="12.75">
      <c r="A19" s="210">
        <v>4</v>
      </c>
      <c r="B19" s="208" t="s">
        <v>617</v>
      </c>
      <c r="C19" s="211">
        <f>C20</f>
        <v>4664721.79</v>
      </c>
      <c r="D19" s="211">
        <f>D20</f>
        <v>26082983.4</v>
      </c>
    </row>
    <row r="20" spans="1:4" ht="12.75">
      <c r="A20" s="212" t="s">
        <v>618</v>
      </c>
      <c r="B20" s="207" t="s">
        <v>619</v>
      </c>
      <c r="C20" s="213">
        <v>4664721.79</v>
      </c>
      <c r="D20" s="215">
        <v>26082983.4</v>
      </c>
    </row>
    <row r="21" spans="1:4" ht="12.75">
      <c r="A21" s="212" t="s">
        <v>620</v>
      </c>
      <c r="B21" s="207" t="s">
        <v>621</v>
      </c>
      <c r="C21" s="213"/>
      <c r="D21" s="215"/>
    </row>
    <row r="22" spans="1:4" ht="25.5">
      <c r="A22" s="210">
        <v>5</v>
      </c>
      <c r="B22" s="214" t="s">
        <v>622</v>
      </c>
      <c r="C22" s="211">
        <v>0</v>
      </c>
      <c r="D22" s="211">
        <v>0</v>
      </c>
    </row>
    <row r="23" spans="1:4" ht="25.5">
      <c r="A23" s="210" t="s">
        <v>623</v>
      </c>
      <c r="B23" s="214" t="s">
        <v>624</v>
      </c>
      <c r="C23" s="211">
        <v>0</v>
      </c>
      <c r="D23" s="211">
        <v>0</v>
      </c>
    </row>
    <row r="24" spans="1:4" ht="12.75">
      <c r="A24" s="212" t="s">
        <v>625</v>
      </c>
      <c r="B24" s="207" t="s">
        <v>626</v>
      </c>
      <c r="C24" s="213"/>
      <c r="D24" s="215"/>
    </row>
    <row r="25" spans="1:4" ht="12.75">
      <c r="A25" s="212" t="s">
        <v>627</v>
      </c>
      <c r="B25" s="207" t="s">
        <v>628</v>
      </c>
      <c r="C25" s="213"/>
      <c r="D25" s="215"/>
    </row>
    <row r="26" spans="1:4" ht="25.5">
      <c r="A26" s="210" t="s">
        <v>629</v>
      </c>
      <c r="B26" s="214" t="s">
        <v>630</v>
      </c>
      <c r="C26" s="211">
        <v>0</v>
      </c>
      <c r="D26" s="211">
        <v>0</v>
      </c>
    </row>
    <row r="27" spans="1:4" ht="12.75">
      <c r="A27" s="212" t="s">
        <v>631</v>
      </c>
      <c r="B27" s="207" t="s">
        <v>632</v>
      </c>
      <c r="C27" s="213"/>
      <c r="D27" s="215"/>
    </row>
    <row r="28" spans="1:4" ht="12.75">
      <c r="A28" s="212" t="s">
        <v>633</v>
      </c>
      <c r="B28" s="207" t="s">
        <v>634</v>
      </c>
      <c r="C28" s="213"/>
      <c r="D28" s="215"/>
    </row>
    <row r="29" spans="1:4" ht="12.75">
      <c r="A29" s="210" t="s">
        <v>635</v>
      </c>
      <c r="B29" s="208" t="s">
        <v>636</v>
      </c>
      <c r="C29" s="211">
        <v>0</v>
      </c>
      <c r="D29" s="211">
        <v>0</v>
      </c>
    </row>
    <row r="30" spans="1:4" ht="25.5">
      <c r="A30" s="210" t="s">
        <v>637</v>
      </c>
      <c r="B30" s="214" t="s">
        <v>638</v>
      </c>
      <c r="C30" s="211">
        <v>0</v>
      </c>
      <c r="D30" s="211">
        <v>0</v>
      </c>
    </row>
    <row r="31" spans="1:4" ht="12.75">
      <c r="A31" s="212" t="s">
        <v>639</v>
      </c>
      <c r="B31" s="207" t="s">
        <v>640</v>
      </c>
      <c r="C31" s="213"/>
      <c r="D31" s="215"/>
    </row>
    <row r="32" spans="1:4" ht="12.75">
      <c r="A32" s="212" t="s">
        <v>641</v>
      </c>
      <c r="B32" s="207" t="s">
        <v>642</v>
      </c>
      <c r="C32" s="213"/>
      <c r="D32" s="215"/>
    </row>
    <row r="33" spans="1:4" ht="12.75">
      <c r="A33" s="210" t="s">
        <v>643</v>
      </c>
      <c r="B33" s="208" t="s">
        <v>644</v>
      </c>
      <c r="C33" s="211">
        <v>0</v>
      </c>
      <c r="D33" s="211">
        <v>0</v>
      </c>
    </row>
    <row r="34" spans="1:4" ht="12.75">
      <c r="A34" s="212" t="s">
        <v>645</v>
      </c>
      <c r="B34" s="207" t="s">
        <v>646</v>
      </c>
      <c r="C34" s="213"/>
      <c r="D34" s="215"/>
    </row>
  </sheetData>
  <sheetProtection/>
  <mergeCells count="5">
    <mergeCell ref="B1:C1"/>
    <mergeCell ref="A5:C5"/>
    <mergeCell ref="A6:C6"/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N78"/>
  <sheetViews>
    <sheetView tabSelected="1" view="pageBreakPreview" zoomScaleSheetLayoutView="100" zoomScalePageLayoutView="0" workbookViewId="0" topLeftCell="A51">
      <selection activeCell="A1" sqref="A1:M78"/>
    </sheetView>
  </sheetViews>
  <sheetFormatPr defaultColWidth="39.140625" defaultRowHeight="12.75"/>
  <cols>
    <col min="1" max="1" width="39.140625" style="0" customWidth="1"/>
    <col min="2" max="2" width="13.421875" style="0" customWidth="1"/>
    <col min="3" max="3" width="13.7109375" style="0" customWidth="1"/>
    <col min="4" max="4" width="12.00390625" style="0" customWidth="1"/>
    <col min="5" max="5" width="11.28125" style="0" customWidth="1"/>
    <col min="6" max="6" width="12.57421875" style="0" customWidth="1"/>
    <col min="7" max="7" width="13.140625" style="0" hidden="1" customWidth="1"/>
    <col min="8" max="8" width="12.421875" style="0" hidden="1" customWidth="1"/>
    <col min="9" max="9" width="10.8515625" style="0" hidden="1" customWidth="1"/>
    <col min="10" max="10" width="10.7109375" style="0" hidden="1" customWidth="1"/>
    <col min="11" max="12" width="17.421875" style="0" hidden="1" customWidth="1"/>
    <col min="13" max="13" width="42.28125" style="0" customWidth="1"/>
  </cols>
  <sheetData>
    <row r="2" spans="1:13" ht="15.75">
      <c r="A2" s="237"/>
      <c r="B2" s="237"/>
      <c r="C2" s="237"/>
      <c r="D2" s="237"/>
      <c r="E2" s="71" t="s">
        <v>554</v>
      </c>
      <c r="F2" s="71" t="s">
        <v>555</v>
      </c>
      <c r="G2" s="121"/>
      <c r="H2" s="121"/>
      <c r="I2" s="121"/>
      <c r="J2" s="121"/>
      <c r="K2" s="121"/>
      <c r="L2" s="121"/>
      <c r="M2" s="121"/>
    </row>
    <row r="3" spans="1:13" ht="15.75">
      <c r="A3" s="238" t="s">
        <v>556</v>
      </c>
      <c r="B3" s="238"/>
      <c r="C3" s="238"/>
      <c r="D3" s="238"/>
      <c r="E3" s="17">
        <f>D23+D28</f>
        <v>1116.1999999999998</v>
      </c>
      <c r="F3" s="78">
        <f>E3/E15*100</f>
        <v>7.904315436146557</v>
      </c>
      <c r="G3" s="121"/>
      <c r="H3" s="121"/>
      <c r="I3" s="121"/>
      <c r="J3" s="121"/>
      <c r="K3" s="121"/>
      <c r="L3" s="121"/>
      <c r="M3" s="121"/>
    </row>
    <row r="4" spans="1:13" ht="15.75">
      <c r="A4" s="238" t="s">
        <v>657</v>
      </c>
      <c r="B4" s="238"/>
      <c r="C4" s="238"/>
      <c r="D4" s="238"/>
      <c r="E4" s="17">
        <v>3412.4</v>
      </c>
      <c r="F4" s="78">
        <f>E4/E15*100</f>
        <v>24.164742872519724</v>
      </c>
      <c r="G4" s="121"/>
      <c r="H4" s="121"/>
      <c r="I4" s="121"/>
      <c r="J4" s="121"/>
      <c r="K4" s="121"/>
      <c r="L4" s="121"/>
      <c r="M4" s="121"/>
    </row>
    <row r="5" spans="1:13" ht="31.5" customHeight="1">
      <c r="A5" s="234" t="s">
        <v>654</v>
      </c>
      <c r="B5" s="235"/>
      <c r="C5" s="235"/>
      <c r="D5" s="236"/>
      <c r="E5" s="17">
        <v>82.9</v>
      </c>
      <c r="F5" s="78"/>
      <c r="G5" s="121"/>
      <c r="H5" s="121"/>
      <c r="I5" s="121"/>
      <c r="J5" s="121"/>
      <c r="K5" s="121"/>
      <c r="L5" s="121"/>
      <c r="M5" s="121"/>
    </row>
    <row r="6" spans="1:13" ht="15.75">
      <c r="A6" s="238" t="s">
        <v>651</v>
      </c>
      <c r="B6" s="238"/>
      <c r="C6" s="238"/>
      <c r="D6" s="238"/>
      <c r="E6" s="17">
        <v>2394.8</v>
      </c>
      <c r="F6" s="78">
        <f>E6/E15*100</f>
        <v>16.95865848995142</v>
      </c>
      <c r="G6" s="121"/>
      <c r="H6" s="121"/>
      <c r="I6" s="121"/>
      <c r="J6" s="121"/>
      <c r="K6" s="121"/>
      <c r="L6" s="121"/>
      <c r="M6" s="121"/>
    </row>
    <row r="7" spans="1:13" ht="15.75">
      <c r="A7" s="238" t="s">
        <v>557</v>
      </c>
      <c r="B7" s="238"/>
      <c r="C7" s="238"/>
      <c r="D7" s="238"/>
      <c r="E7" s="17">
        <f>D35</f>
        <v>2235.8</v>
      </c>
      <c r="F7" s="78">
        <f>E7/E15*100</f>
        <v>15.832707805175126</v>
      </c>
      <c r="G7" s="121"/>
      <c r="H7" s="121"/>
      <c r="I7" s="121"/>
      <c r="J7" s="121"/>
      <c r="K7" s="121"/>
      <c r="L7" s="121"/>
      <c r="M7" s="121"/>
    </row>
    <row r="8" spans="1:13" ht="15.75">
      <c r="A8" s="238" t="s">
        <v>558</v>
      </c>
      <c r="B8" s="238"/>
      <c r="C8" s="238"/>
      <c r="D8" s="238"/>
      <c r="E8" s="17">
        <f>D36</f>
        <v>2051.2</v>
      </c>
      <c r="F8" s="78">
        <f>E8/E15*100</f>
        <v>14.525471978698995</v>
      </c>
      <c r="G8" s="121"/>
      <c r="H8" s="121"/>
      <c r="I8" s="121"/>
      <c r="J8" s="121"/>
      <c r="K8" s="121"/>
      <c r="L8" s="121"/>
      <c r="M8" s="121"/>
    </row>
    <row r="9" spans="1:13" ht="15.75">
      <c r="A9" s="238" t="s">
        <v>559</v>
      </c>
      <c r="B9" s="238"/>
      <c r="C9" s="238"/>
      <c r="D9" s="238"/>
      <c r="E9" s="17">
        <f>D40</f>
        <v>351.8</v>
      </c>
      <c r="F9" s="78">
        <f>E9/E15*100</f>
        <v>2.4912544082031527</v>
      </c>
      <c r="G9" s="121"/>
      <c r="H9" s="121"/>
      <c r="I9" s="121"/>
      <c r="J9" s="121"/>
      <c r="K9" s="121"/>
      <c r="L9" s="121"/>
      <c r="M9" s="121"/>
    </row>
    <row r="10" spans="1:13" ht="15.75">
      <c r="A10" s="238" t="s">
        <v>600</v>
      </c>
      <c r="B10" s="238"/>
      <c r="C10" s="238"/>
      <c r="D10" s="238"/>
      <c r="E10" s="17">
        <f>D49</f>
        <v>308.4</v>
      </c>
      <c r="F10" s="78">
        <f>E10/E15*100</f>
        <v>2.183919441415157</v>
      </c>
      <c r="G10" s="121"/>
      <c r="H10" s="121"/>
      <c r="I10" s="121"/>
      <c r="J10" s="121"/>
      <c r="K10" s="121"/>
      <c r="L10" s="121"/>
      <c r="M10" s="121"/>
    </row>
    <row r="11" spans="1:13" ht="15.75">
      <c r="A11" s="238" t="s">
        <v>599</v>
      </c>
      <c r="B11" s="238"/>
      <c r="C11" s="238"/>
      <c r="D11" s="238"/>
      <c r="E11" s="17">
        <f>D51</f>
        <v>731.9</v>
      </c>
      <c r="F11" s="78">
        <f>E11/E15*100</f>
        <v>5.1829138753947905</v>
      </c>
      <c r="G11" s="121"/>
      <c r="H11" s="121"/>
      <c r="I11" s="121"/>
      <c r="J11" s="121"/>
      <c r="K11" s="121"/>
      <c r="L11" s="121"/>
      <c r="M11" s="121"/>
    </row>
    <row r="12" spans="1:13" ht="15.75">
      <c r="A12" s="238" t="s">
        <v>602</v>
      </c>
      <c r="B12" s="238"/>
      <c r="C12" s="238"/>
      <c r="D12" s="238"/>
      <c r="E12" s="17">
        <f>D67</f>
        <v>403</v>
      </c>
      <c r="F12" s="78">
        <f>E12/E15*100</f>
        <v>2.8538246916028154</v>
      </c>
      <c r="G12" s="121"/>
      <c r="H12" s="121"/>
      <c r="I12" s="121"/>
      <c r="J12" s="121"/>
      <c r="K12" s="121"/>
      <c r="L12" s="121"/>
      <c r="M12" s="121"/>
    </row>
    <row r="13" spans="1:13" ht="15.75">
      <c r="A13" s="238" t="s">
        <v>652</v>
      </c>
      <c r="B13" s="238"/>
      <c r="C13" s="238"/>
      <c r="D13" s="238"/>
      <c r="E13" s="17">
        <f>D30+D54+D58+D62</f>
        <v>1032.9</v>
      </c>
      <c r="F13" s="78">
        <f>E13/E15*100</f>
        <v>7.3144305805373415</v>
      </c>
      <c r="G13" s="121"/>
      <c r="H13" s="121"/>
      <c r="I13" s="121"/>
      <c r="J13" s="121"/>
      <c r="K13" s="121"/>
      <c r="L13" s="121"/>
      <c r="M13" s="121"/>
    </row>
    <row r="14" spans="1:13" ht="15.75">
      <c r="A14" s="240" t="s">
        <v>653</v>
      </c>
      <c r="B14" s="241"/>
      <c r="C14" s="241"/>
      <c r="D14" s="242"/>
      <c r="E14" s="24">
        <v>728.5</v>
      </c>
      <c r="F14" s="217">
        <f>E14/E15*100</f>
        <v>5.1588369425127825</v>
      </c>
      <c r="G14" s="121"/>
      <c r="H14" s="121"/>
      <c r="I14" s="121"/>
      <c r="J14" s="121"/>
      <c r="K14" s="121"/>
      <c r="L14" s="121"/>
      <c r="M14" s="121"/>
    </row>
    <row r="15" spans="1:13" ht="15.75">
      <c r="A15" s="239" t="s">
        <v>560</v>
      </c>
      <c r="B15" s="239"/>
      <c r="C15" s="239"/>
      <c r="D15" s="239"/>
      <c r="E15" s="10">
        <v>14121.4</v>
      </c>
      <c r="F15" s="204">
        <v>100</v>
      </c>
      <c r="G15" s="121"/>
      <c r="H15" s="121"/>
      <c r="I15" s="121"/>
      <c r="J15" s="121"/>
      <c r="K15" s="121"/>
      <c r="L15" s="121"/>
      <c r="M15" s="121"/>
    </row>
    <row r="16" spans="1:13" ht="15.75">
      <c r="A16" s="125"/>
      <c r="B16" s="125"/>
      <c r="C16" s="125"/>
      <c r="D16" s="125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15.75">
      <c r="A17" s="125"/>
      <c r="B17" s="125"/>
      <c r="C17" s="125"/>
      <c r="D17" s="125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5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14.25">
      <c r="A19" s="269" t="s">
        <v>561</v>
      </c>
      <c r="B19" s="253" t="s">
        <v>597</v>
      </c>
      <c r="C19" s="253" t="s">
        <v>252</v>
      </c>
      <c r="D19" s="253" t="s">
        <v>562</v>
      </c>
      <c r="E19" s="270" t="s">
        <v>563</v>
      </c>
      <c r="F19" s="253" t="s">
        <v>564</v>
      </c>
      <c r="G19" s="126"/>
      <c r="H19" s="126"/>
      <c r="I19" s="126"/>
      <c r="J19" s="126"/>
      <c r="K19" s="126"/>
      <c r="L19" s="127"/>
      <c r="M19" s="257" t="s">
        <v>565</v>
      </c>
    </row>
    <row r="20" spans="1:13" ht="28.5" customHeight="1">
      <c r="A20" s="269"/>
      <c r="B20" s="253"/>
      <c r="C20" s="253"/>
      <c r="D20" s="253"/>
      <c r="E20" s="271"/>
      <c r="F20" s="253"/>
      <c r="G20" s="128"/>
      <c r="H20" s="129"/>
      <c r="I20" s="129"/>
      <c r="J20" s="129"/>
      <c r="K20" s="129"/>
      <c r="L20" s="129" t="s">
        <v>566</v>
      </c>
      <c r="M20" s="258"/>
    </row>
    <row r="21" spans="1:13" ht="15.75">
      <c r="A21" s="130" t="s">
        <v>567</v>
      </c>
      <c r="B21" s="131">
        <v>61706</v>
      </c>
      <c r="C21" s="131">
        <v>52649.2</v>
      </c>
      <c r="D21" s="131">
        <f>B21-C21</f>
        <v>9056.800000000003</v>
      </c>
      <c r="E21" s="131">
        <f>C21/B21*100</f>
        <v>85.32265906070722</v>
      </c>
      <c r="F21" s="129"/>
      <c r="G21" s="129"/>
      <c r="H21" s="129"/>
      <c r="I21" s="129"/>
      <c r="J21" s="129"/>
      <c r="K21" s="129"/>
      <c r="L21" s="132">
        <v>16002.3</v>
      </c>
      <c r="M21" s="133"/>
    </row>
    <row r="22" spans="1:13" ht="33.75" customHeight="1">
      <c r="A22" s="134" t="s">
        <v>568</v>
      </c>
      <c r="B22" s="135">
        <v>2066.8</v>
      </c>
      <c r="C22" s="135">
        <v>2036.2</v>
      </c>
      <c r="D22" s="135">
        <f>B22-C22</f>
        <v>30.600000000000136</v>
      </c>
      <c r="E22" s="135">
        <f>C22/B22*100</f>
        <v>98.51945035804141</v>
      </c>
      <c r="F22" s="136"/>
      <c r="G22" s="136"/>
      <c r="H22" s="136"/>
      <c r="I22" s="136"/>
      <c r="J22" s="136"/>
      <c r="K22" s="136"/>
      <c r="L22" s="132">
        <v>82.9</v>
      </c>
      <c r="M22" s="137"/>
    </row>
    <row r="23" spans="1:13" ht="33.75" customHeight="1">
      <c r="A23" s="251"/>
      <c r="B23" s="252"/>
      <c r="C23" s="259"/>
      <c r="D23" s="135">
        <v>30.6</v>
      </c>
      <c r="E23" s="135"/>
      <c r="F23" s="135">
        <v>100</v>
      </c>
      <c r="G23" s="136"/>
      <c r="H23" s="136"/>
      <c r="I23" s="136"/>
      <c r="J23" s="136"/>
      <c r="K23" s="136"/>
      <c r="L23" s="132"/>
      <c r="M23" s="137" t="s">
        <v>569</v>
      </c>
    </row>
    <row r="24" spans="1:13" ht="33" customHeight="1">
      <c r="A24" s="134" t="s">
        <v>570</v>
      </c>
      <c r="B24" s="135">
        <v>2468.7</v>
      </c>
      <c r="C24" s="135">
        <v>2358.9</v>
      </c>
      <c r="D24" s="135">
        <f>B24-C24</f>
        <v>109.79999999999973</v>
      </c>
      <c r="E24" s="135">
        <f>C24/B24*100</f>
        <v>95.55231498359461</v>
      </c>
      <c r="F24" s="136"/>
      <c r="G24" s="136"/>
      <c r="H24" s="136"/>
      <c r="I24" s="136"/>
      <c r="J24" s="136"/>
      <c r="K24" s="136"/>
      <c r="L24" s="132">
        <v>272.6</v>
      </c>
      <c r="M24" s="138"/>
    </row>
    <row r="25" spans="1:13" ht="30">
      <c r="A25" s="249"/>
      <c r="B25" s="250"/>
      <c r="C25" s="272"/>
      <c r="D25" s="139">
        <v>26.9</v>
      </c>
      <c r="E25" s="221">
        <f>D25/D24*100</f>
        <v>24.499089253187673</v>
      </c>
      <c r="F25" s="141">
        <v>100</v>
      </c>
      <c r="G25" s="142"/>
      <c r="H25" s="142"/>
      <c r="I25" s="142"/>
      <c r="J25" s="142"/>
      <c r="K25" s="142"/>
      <c r="L25" s="143"/>
      <c r="M25" s="138" t="s">
        <v>571</v>
      </c>
    </row>
    <row r="26" spans="1:13" ht="60">
      <c r="A26" s="251"/>
      <c r="B26" s="252"/>
      <c r="C26" s="259"/>
      <c r="D26" s="139">
        <v>82.9</v>
      </c>
      <c r="E26" s="221">
        <f>D26/D24*100</f>
        <v>75.50091074681258</v>
      </c>
      <c r="F26" s="218"/>
      <c r="G26" s="142"/>
      <c r="H26" s="142"/>
      <c r="I26" s="142"/>
      <c r="J26" s="142"/>
      <c r="K26" s="142"/>
      <c r="L26" s="143"/>
      <c r="M26" s="138" t="s">
        <v>654</v>
      </c>
    </row>
    <row r="27" spans="1:13" ht="15">
      <c r="A27" s="144" t="s">
        <v>572</v>
      </c>
      <c r="B27" s="135">
        <v>41174.4</v>
      </c>
      <c r="C27" s="135">
        <v>38447.1</v>
      </c>
      <c r="D27" s="135">
        <f>B27-C27</f>
        <v>2727.300000000003</v>
      </c>
      <c r="E27" s="135">
        <f>C27/B27*100</f>
        <v>93.3762240615528</v>
      </c>
      <c r="F27" s="136"/>
      <c r="G27" s="136"/>
      <c r="H27" s="136"/>
      <c r="I27" s="136"/>
      <c r="J27" s="136"/>
      <c r="K27" s="136"/>
      <c r="L27" s="132">
        <v>8993.7</v>
      </c>
      <c r="M27" s="138"/>
    </row>
    <row r="28" spans="1:13" ht="30">
      <c r="A28" s="150"/>
      <c r="B28" s="151"/>
      <c r="C28" s="151"/>
      <c r="D28" s="147">
        <v>1085.6</v>
      </c>
      <c r="E28" s="147"/>
      <c r="F28" s="219">
        <f>D28/D27*100</f>
        <v>39.80493528398045</v>
      </c>
      <c r="G28" s="147">
        <v>39.8</v>
      </c>
      <c r="H28" s="147">
        <v>39.8</v>
      </c>
      <c r="I28" s="147">
        <v>39.8</v>
      </c>
      <c r="J28" s="147">
        <v>39.8</v>
      </c>
      <c r="K28" s="147">
        <v>39.8</v>
      </c>
      <c r="L28" s="147">
        <v>39.8</v>
      </c>
      <c r="M28" s="137" t="s">
        <v>569</v>
      </c>
    </row>
    <row r="29" spans="1:14" ht="32.25" customHeight="1">
      <c r="A29" s="150"/>
      <c r="B29" s="151"/>
      <c r="C29" s="151"/>
      <c r="D29" s="147">
        <v>1491.7</v>
      </c>
      <c r="E29" s="147"/>
      <c r="F29" s="219">
        <f>D29/D27*100</f>
        <v>54.69511971546945</v>
      </c>
      <c r="G29" s="147">
        <v>54.7</v>
      </c>
      <c r="H29" s="147">
        <v>54.7</v>
      </c>
      <c r="I29" s="147">
        <v>54.7</v>
      </c>
      <c r="J29" s="147">
        <v>54.7</v>
      </c>
      <c r="K29" s="147">
        <v>54.7</v>
      </c>
      <c r="L29" s="147">
        <v>54.7</v>
      </c>
      <c r="M29" s="138" t="s">
        <v>656</v>
      </c>
      <c r="N29">
        <v>575.4</v>
      </c>
    </row>
    <row r="30" spans="1:13" ht="15">
      <c r="A30" s="153"/>
      <c r="B30" s="154"/>
      <c r="C30" s="154"/>
      <c r="D30" s="147">
        <v>150</v>
      </c>
      <c r="E30" s="147"/>
      <c r="F30" s="220">
        <f>D30/D27*100</f>
        <v>5.499945000549989</v>
      </c>
      <c r="G30" s="149"/>
      <c r="H30" s="149"/>
      <c r="I30" s="149"/>
      <c r="J30" s="149"/>
      <c r="K30" s="149"/>
      <c r="L30" s="143">
        <v>1391</v>
      </c>
      <c r="M30" s="137" t="s">
        <v>574</v>
      </c>
    </row>
    <row r="31" spans="1:13" ht="15">
      <c r="A31" s="153" t="s">
        <v>575</v>
      </c>
      <c r="B31" s="155">
        <v>366</v>
      </c>
      <c r="C31" s="155">
        <v>366</v>
      </c>
      <c r="D31" s="147"/>
      <c r="E31" s="147"/>
      <c r="F31" s="148">
        <v>100</v>
      </c>
      <c r="G31" s="149"/>
      <c r="H31" s="149"/>
      <c r="I31" s="149"/>
      <c r="J31" s="149"/>
      <c r="K31" s="149"/>
      <c r="L31" s="143"/>
      <c r="M31" s="137"/>
    </row>
    <row r="32" spans="1:13" ht="30">
      <c r="A32" s="144" t="s">
        <v>576</v>
      </c>
      <c r="B32" s="135">
        <v>15630.1</v>
      </c>
      <c r="C32" s="135">
        <v>9441.1</v>
      </c>
      <c r="D32" s="135">
        <f>B32-C32</f>
        <v>6189</v>
      </c>
      <c r="E32" s="135">
        <f>C32/B32*100</f>
        <v>60.403324354930554</v>
      </c>
      <c r="F32" s="136"/>
      <c r="G32" s="136"/>
      <c r="H32" s="136"/>
      <c r="I32" s="136"/>
      <c r="J32" s="136"/>
      <c r="K32" s="136"/>
      <c r="L32" s="132">
        <v>6653.1</v>
      </c>
      <c r="M32" s="138"/>
    </row>
    <row r="33" spans="1:13" ht="19.5" customHeight="1">
      <c r="A33" s="145"/>
      <c r="B33" s="146"/>
      <c r="C33" s="146"/>
      <c r="D33" s="155">
        <v>378.4</v>
      </c>
      <c r="E33" s="156"/>
      <c r="F33" s="148">
        <v>6.2</v>
      </c>
      <c r="G33" s="149"/>
      <c r="H33" s="149"/>
      <c r="I33" s="149"/>
      <c r="J33" s="149"/>
      <c r="K33" s="149"/>
      <c r="L33" s="143">
        <v>424.7</v>
      </c>
      <c r="M33" s="137" t="s">
        <v>655</v>
      </c>
    </row>
    <row r="34" spans="1:13" ht="15" customHeight="1">
      <c r="A34" s="150"/>
      <c r="B34" s="151"/>
      <c r="C34" s="151"/>
      <c r="D34" s="155">
        <v>1523.6</v>
      </c>
      <c r="E34" s="156"/>
      <c r="F34" s="148">
        <v>24.6</v>
      </c>
      <c r="G34" s="157"/>
      <c r="H34" s="157"/>
      <c r="I34" s="157"/>
      <c r="J34" s="157"/>
      <c r="K34" s="157"/>
      <c r="L34" s="143">
        <v>1969.4</v>
      </c>
      <c r="M34" s="138" t="s">
        <v>598</v>
      </c>
    </row>
    <row r="35" spans="1:13" ht="15" customHeight="1">
      <c r="A35" s="150"/>
      <c r="B35" s="151"/>
      <c r="C35" s="151"/>
      <c r="D35" s="155">
        <v>2235.8</v>
      </c>
      <c r="E35" s="156"/>
      <c r="F35" s="148">
        <v>36.1</v>
      </c>
      <c r="G35" s="157"/>
      <c r="H35" s="157"/>
      <c r="I35" s="157"/>
      <c r="J35" s="157"/>
      <c r="K35" s="157"/>
      <c r="L35" s="143"/>
      <c r="M35" s="138" t="s">
        <v>578</v>
      </c>
    </row>
    <row r="36" spans="1:13" ht="45">
      <c r="A36" s="150"/>
      <c r="B36" s="151"/>
      <c r="C36" s="151"/>
      <c r="D36" s="155">
        <v>2051.2</v>
      </c>
      <c r="E36" s="156"/>
      <c r="F36" s="148">
        <v>33.1</v>
      </c>
      <c r="G36" s="149"/>
      <c r="H36" s="149"/>
      <c r="I36" s="149"/>
      <c r="J36" s="149"/>
      <c r="K36" s="149"/>
      <c r="L36" s="143">
        <v>469.4</v>
      </c>
      <c r="M36" s="138" t="s">
        <v>579</v>
      </c>
    </row>
    <row r="37" spans="1:13" ht="18" customHeight="1">
      <c r="A37" s="158" t="s">
        <v>580</v>
      </c>
      <c r="B37" s="159">
        <v>2120.3</v>
      </c>
      <c r="C37" s="159">
        <v>2120.3</v>
      </c>
      <c r="D37" s="159">
        <f>B37-C37</f>
        <v>0</v>
      </c>
      <c r="E37" s="159">
        <v>100</v>
      </c>
      <c r="F37" s="159"/>
      <c r="G37" s="160"/>
      <c r="H37" s="160"/>
      <c r="I37" s="160"/>
      <c r="J37" s="160"/>
      <c r="K37" s="160"/>
      <c r="L37" s="161">
        <v>12.8</v>
      </c>
      <c r="M37" s="138"/>
    </row>
    <row r="38" spans="1:13" ht="28.5">
      <c r="A38" s="162" t="s">
        <v>581</v>
      </c>
      <c r="B38" s="163">
        <v>1499.9</v>
      </c>
      <c r="C38" s="163">
        <v>1144.5</v>
      </c>
      <c r="D38" s="136">
        <f>B38-C38</f>
        <v>355.4000000000001</v>
      </c>
      <c r="E38" s="136">
        <f>C38/B38*100</f>
        <v>76.30508700580039</v>
      </c>
      <c r="F38" s="136"/>
      <c r="G38" s="136"/>
      <c r="H38" s="136"/>
      <c r="I38" s="136"/>
      <c r="J38" s="136"/>
      <c r="K38" s="136"/>
      <c r="L38" s="132">
        <v>799</v>
      </c>
      <c r="M38" s="138"/>
    </row>
    <row r="39" spans="1:13" ht="30">
      <c r="A39" s="164"/>
      <c r="B39" s="165"/>
      <c r="C39" s="166"/>
      <c r="D39" s="167">
        <v>3.6</v>
      </c>
      <c r="E39" s="135"/>
      <c r="F39" s="167">
        <v>1</v>
      </c>
      <c r="G39" s="168"/>
      <c r="H39" s="168"/>
      <c r="I39" s="168"/>
      <c r="J39" s="168"/>
      <c r="K39" s="168"/>
      <c r="L39" s="132"/>
      <c r="M39" s="137" t="s">
        <v>573</v>
      </c>
    </row>
    <row r="40" spans="1:13" ht="15" customHeight="1">
      <c r="A40" s="169"/>
      <c r="B40" s="169"/>
      <c r="C40" s="170"/>
      <c r="D40" s="198">
        <v>351.8</v>
      </c>
      <c r="E40" s="139"/>
      <c r="F40" s="141">
        <v>99</v>
      </c>
      <c r="G40" s="142"/>
      <c r="H40" s="142"/>
      <c r="I40" s="142"/>
      <c r="J40" s="142"/>
      <c r="K40" s="142"/>
      <c r="L40" s="143">
        <v>11.9</v>
      </c>
      <c r="M40" s="138" t="s">
        <v>582</v>
      </c>
    </row>
    <row r="41" spans="1:13" ht="15">
      <c r="A41" s="171" t="s">
        <v>583</v>
      </c>
      <c r="B41" s="172">
        <v>17588.2</v>
      </c>
      <c r="C41" s="172">
        <v>17488.6</v>
      </c>
      <c r="D41" s="136">
        <f>B41-C41</f>
        <v>99.60000000000218</v>
      </c>
      <c r="E41" s="136">
        <f>C41/B41*100</f>
        <v>99.43371123821652</v>
      </c>
      <c r="F41" s="136"/>
      <c r="G41" s="136"/>
      <c r="H41" s="136"/>
      <c r="I41" s="136"/>
      <c r="J41" s="136"/>
      <c r="K41" s="136"/>
      <c r="L41" s="132">
        <v>9115.3</v>
      </c>
      <c r="M41" s="138"/>
    </row>
    <row r="42" spans="1:13" ht="30">
      <c r="A42" s="260"/>
      <c r="B42" s="261"/>
      <c r="C42" s="262"/>
      <c r="D42" s="135">
        <v>59.7</v>
      </c>
      <c r="E42" s="135"/>
      <c r="F42" s="135">
        <v>59.9</v>
      </c>
      <c r="G42" s="136"/>
      <c r="H42" s="136"/>
      <c r="I42" s="136"/>
      <c r="J42" s="136"/>
      <c r="K42" s="136"/>
      <c r="L42" s="132"/>
      <c r="M42" s="137" t="s">
        <v>573</v>
      </c>
    </row>
    <row r="43" spans="1:13" ht="15">
      <c r="A43" s="173"/>
      <c r="B43" s="174"/>
      <c r="C43" s="175"/>
      <c r="D43" s="135">
        <v>39.9</v>
      </c>
      <c r="E43" s="135"/>
      <c r="F43" s="135">
        <v>40.1</v>
      </c>
      <c r="G43" s="136"/>
      <c r="H43" s="136"/>
      <c r="I43" s="136"/>
      <c r="J43" s="136"/>
      <c r="K43" s="136"/>
      <c r="L43" s="132"/>
      <c r="M43" s="137" t="s">
        <v>598</v>
      </c>
    </row>
    <row r="44" spans="1:13" ht="28.5">
      <c r="A44" s="177" t="s">
        <v>584</v>
      </c>
      <c r="B44" s="178">
        <v>16683.8</v>
      </c>
      <c r="C44" s="159">
        <v>14656.9</v>
      </c>
      <c r="D44" s="178">
        <f>B44-C44</f>
        <v>2026.8999999999996</v>
      </c>
      <c r="E44" s="178">
        <f>C44/B44*100</f>
        <v>87.85108908042533</v>
      </c>
      <c r="F44" s="159"/>
      <c r="G44" s="159"/>
      <c r="H44" s="159"/>
      <c r="I44" s="159"/>
      <c r="J44" s="159"/>
      <c r="K44" s="159"/>
      <c r="L44" s="132">
        <f>L45+L48</f>
        <v>3826.1000000000004</v>
      </c>
      <c r="M44" s="179"/>
    </row>
    <row r="45" spans="1:13" ht="14.25">
      <c r="A45" s="177" t="s">
        <v>585</v>
      </c>
      <c r="B45" s="159">
        <v>2643</v>
      </c>
      <c r="C45" s="159">
        <v>2212.7</v>
      </c>
      <c r="D45" s="159">
        <f>B45-C45</f>
        <v>430.3000000000002</v>
      </c>
      <c r="E45" s="178">
        <f>C45/B45*100</f>
        <v>83.71925841846387</v>
      </c>
      <c r="F45" s="159"/>
      <c r="G45" s="159"/>
      <c r="H45" s="159"/>
      <c r="I45" s="159"/>
      <c r="J45" s="159"/>
      <c r="K45" s="159"/>
      <c r="L45" s="132">
        <v>797.3</v>
      </c>
      <c r="M45" s="179"/>
    </row>
    <row r="46" spans="1:13" ht="15">
      <c r="A46" s="145"/>
      <c r="B46" s="146"/>
      <c r="C46" s="146"/>
      <c r="D46" s="147">
        <v>421.3</v>
      </c>
      <c r="E46" s="156"/>
      <c r="F46" s="148">
        <v>97.9</v>
      </c>
      <c r="G46" s="148"/>
      <c r="H46" s="148"/>
      <c r="I46" s="148"/>
      <c r="J46" s="148"/>
      <c r="K46" s="148"/>
      <c r="L46" s="143"/>
      <c r="M46" s="138" t="s">
        <v>598</v>
      </c>
    </row>
    <row r="47" spans="1:13" ht="30">
      <c r="A47" s="153"/>
      <c r="B47" s="154"/>
      <c r="C47" s="154"/>
      <c r="D47" s="147">
        <v>9</v>
      </c>
      <c r="E47" s="156"/>
      <c r="F47" s="148">
        <v>2.1</v>
      </c>
      <c r="G47" s="148"/>
      <c r="H47" s="148"/>
      <c r="I47" s="148"/>
      <c r="J47" s="148"/>
      <c r="K47" s="148"/>
      <c r="L47" s="143"/>
      <c r="M47" s="137" t="s">
        <v>573</v>
      </c>
    </row>
    <row r="48" spans="1:13" ht="15">
      <c r="A48" s="177" t="s">
        <v>586</v>
      </c>
      <c r="B48" s="159">
        <v>14040.8</v>
      </c>
      <c r="C48" s="159">
        <v>12444.2</v>
      </c>
      <c r="D48" s="159">
        <f>B48-C48</f>
        <v>1596.5999999999985</v>
      </c>
      <c r="E48" s="205">
        <f>C48/B48*100</f>
        <v>88.6288530568059</v>
      </c>
      <c r="F48" s="159"/>
      <c r="G48" s="159"/>
      <c r="H48" s="159"/>
      <c r="I48" s="159"/>
      <c r="J48" s="159"/>
      <c r="K48" s="159"/>
      <c r="L48" s="132">
        <v>3028.8</v>
      </c>
      <c r="M48" s="138"/>
    </row>
    <row r="49" spans="1:13" ht="30.75" customHeight="1">
      <c r="A49" s="263"/>
      <c r="B49" s="264"/>
      <c r="C49" s="265"/>
      <c r="D49" s="147">
        <v>308.4</v>
      </c>
      <c r="E49" s="156"/>
      <c r="F49" s="222">
        <f>D49/D48*100</f>
        <v>19.31604659902294</v>
      </c>
      <c r="G49" s="149"/>
      <c r="H49" s="149"/>
      <c r="I49" s="149"/>
      <c r="J49" s="149"/>
      <c r="K49" s="149"/>
      <c r="L49" s="143">
        <v>191.2</v>
      </c>
      <c r="M49" s="138" t="s">
        <v>600</v>
      </c>
    </row>
    <row r="50" spans="1:13" ht="15.75" customHeight="1">
      <c r="A50" s="266"/>
      <c r="B50" s="267"/>
      <c r="C50" s="268"/>
      <c r="D50" s="147">
        <v>556.3</v>
      </c>
      <c r="E50" s="156"/>
      <c r="F50" s="222">
        <f>D50/D48*100</f>
        <v>34.84279093072782</v>
      </c>
      <c r="G50" s="149"/>
      <c r="H50" s="149"/>
      <c r="I50" s="149"/>
      <c r="J50" s="149"/>
      <c r="K50" s="149"/>
      <c r="L50" s="143">
        <v>949.7</v>
      </c>
      <c r="M50" s="137" t="s">
        <v>655</v>
      </c>
    </row>
    <row r="51" spans="1:13" ht="30.75" customHeight="1">
      <c r="A51" s="266"/>
      <c r="B51" s="267"/>
      <c r="C51" s="268"/>
      <c r="D51" s="147">
        <v>731.9</v>
      </c>
      <c r="E51" s="156"/>
      <c r="F51" s="222">
        <f>D51/D48*100</f>
        <v>45.841162470249316</v>
      </c>
      <c r="G51" s="149"/>
      <c r="H51" s="149"/>
      <c r="I51" s="149"/>
      <c r="J51" s="149"/>
      <c r="K51" s="149"/>
      <c r="L51" s="143">
        <v>278.8</v>
      </c>
      <c r="M51" s="138" t="s">
        <v>599</v>
      </c>
    </row>
    <row r="52" spans="1:13" ht="20.25" customHeight="1">
      <c r="A52" s="180" t="s">
        <v>587</v>
      </c>
      <c r="B52" s="181">
        <v>3740.1</v>
      </c>
      <c r="C52" s="181">
        <v>2478.2</v>
      </c>
      <c r="D52" s="132">
        <f>B52-C52</f>
        <v>1261.9</v>
      </c>
      <c r="E52" s="136">
        <f>C52/B52*100</f>
        <v>66.26026042084436</v>
      </c>
      <c r="F52" s="136"/>
      <c r="G52" s="181">
        <v>63.8</v>
      </c>
      <c r="H52" s="181">
        <v>650</v>
      </c>
      <c r="I52" s="181">
        <v>250</v>
      </c>
      <c r="J52" s="181">
        <f>J56+J57</f>
        <v>0</v>
      </c>
      <c r="K52" s="181"/>
      <c r="L52" s="132">
        <v>1314.5</v>
      </c>
      <c r="M52" s="138"/>
    </row>
    <row r="53" spans="1:13" ht="20.25" customHeight="1">
      <c r="A53" s="182" t="s">
        <v>588</v>
      </c>
      <c r="B53" s="181">
        <v>380</v>
      </c>
      <c r="C53" s="181">
        <v>237.7</v>
      </c>
      <c r="D53" s="183">
        <f>B53-C53</f>
        <v>142.3</v>
      </c>
      <c r="E53" s="168">
        <f>C53/B53*100</f>
        <v>62.55263157894737</v>
      </c>
      <c r="F53" s="136"/>
      <c r="G53" s="181"/>
      <c r="H53" s="181"/>
      <c r="I53" s="181"/>
      <c r="J53" s="181"/>
      <c r="K53" s="181"/>
      <c r="L53" s="183"/>
      <c r="M53" s="138"/>
    </row>
    <row r="54" spans="1:13" ht="20.25" customHeight="1">
      <c r="A54" s="243"/>
      <c r="B54" s="244"/>
      <c r="C54" s="245"/>
      <c r="D54" s="184">
        <v>135.5</v>
      </c>
      <c r="E54" s="184"/>
      <c r="F54" s="135">
        <f>D54/D53*100</f>
        <v>95.22136331693605</v>
      </c>
      <c r="G54" s="181"/>
      <c r="H54" s="181"/>
      <c r="I54" s="181"/>
      <c r="J54" s="181"/>
      <c r="K54" s="181"/>
      <c r="L54" s="183"/>
      <c r="M54" s="138" t="s">
        <v>574</v>
      </c>
    </row>
    <row r="55" spans="1:13" ht="20.25" customHeight="1">
      <c r="A55" s="246"/>
      <c r="B55" s="247"/>
      <c r="C55" s="248"/>
      <c r="D55" s="184">
        <v>6.8</v>
      </c>
      <c r="E55" s="184"/>
      <c r="F55" s="135">
        <f>D55/D53*100</f>
        <v>4.778636683063949</v>
      </c>
      <c r="G55" s="181"/>
      <c r="H55" s="181"/>
      <c r="I55" s="181"/>
      <c r="J55" s="181"/>
      <c r="K55" s="181"/>
      <c r="L55" s="183"/>
      <c r="M55" s="138" t="s">
        <v>595</v>
      </c>
    </row>
    <row r="56" spans="1:13" ht="15">
      <c r="A56" s="185" t="s">
        <v>589</v>
      </c>
      <c r="B56" s="186">
        <v>3360.1</v>
      </c>
      <c r="C56" s="186">
        <v>2240.5</v>
      </c>
      <c r="D56" s="187">
        <f>B56-C56</f>
        <v>1119.6</v>
      </c>
      <c r="E56" s="187">
        <f>C56/B56*100</f>
        <v>66.67956310824083</v>
      </c>
      <c r="F56" s="189"/>
      <c r="G56" s="186"/>
      <c r="H56" s="186"/>
      <c r="I56" s="186"/>
      <c r="J56" s="186"/>
      <c r="K56" s="186"/>
      <c r="L56" s="188"/>
      <c r="M56" s="138"/>
    </row>
    <row r="57" spans="1:13" ht="15">
      <c r="A57" s="182"/>
      <c r="B57" s="186"/>
      <c r="C57" s="186"/>
      <c r="D57" s="190">
        <v>350</v>
      </c>
      <c r="E57" s="191"/>
      <c r="F57" s="189">
        <f>D57/D56*100</f>
        <v>31.261164701679174</v>
      </c>
      <c r="G57" s="186">
        <f>SUM(G58:G59)</f>
        <v>0</v>
      </c>
      <c r="H57" s="186">
        <f>SUM(H58:H59)</f>
        <v>0</v>
      </c>
      <c r="I57" s="186">
        <f>SUM(I58:I59)</f>
        <v>0</v>
      </c>
      <c r="J57" s="186">
        <f>SUM(J58:J59)</f>
        <v>0</v>
      </c>
      <c r="K57" s="186"/>
      <c r="L57" s="191">
        <v>1179.7</v>
      </c>
      <c r="M57" s="138" t="s">
        <v>577</v>
      </c>
    </row>
    <row r="58" spans="1:13" ht="15.75" customHeight="1">
      <c r="A58" s="192"/>
      <c r="B58" s="193"/>
      <c r="C58" s="193"/>
      <c r="D58" s="190">
        <v>728.5</v>
      </c>
      <c r="E58" s="190"/>
      <c r="F58" s="189">
        <f>D58/D56*100</f>
        <v>65.06788138620936</v>
      </c>
      <c r="G58" s="193"/>
      <c r="H58" s="193"/>
      <c r="I58" s="193"/>
      <c r="J58" s="193"/>
      <c r="K58" s="193"/>
      <c r="L58" s="190"/>
      <c r="M58" s="138" t="s">
        <v>574</v>
      </c>
    </row>
    <row r="59" spans="1:13" ht="16.5" customHeight="1">
      <c r="A59" s="192"/>
      <c r="B59" s="193"/>
      <c r="C59" s="193"/>
      <c r="D59" s="190">
        <v>41.1</v>
      </c>
      <c r="E59" s="190"/>
      <c r="F59" s="189">
        <f>D59/D56*100</f>
        <v>3.670953912111469</v>
      </c>
      <c r="G59" s="193"/>
      <c r="H59" s="193"/>
      <c r="I59" s="193"/>
      <c r="J59" s="193"/>
      <c r="K59" s="193"/>
      <c r="L59" s="190"/>
      <c r="M59" s="137" t="s">
        <v>573</v>
      </c>
    </row>
    <row r="60" spans="1:13" ht="15">
      <c r="A60" s="180" t="s">
        <v>590</v>
      </c>
      <c r="B60" s="136">
        <v>3529.8</v>
      </c>
      <c r="C60" s="136">
        <v>3217.1</v>
      </c>
      <c r="D60" s="136">
        <f>B60-C60</f>
        <v>312.7000000000003</v>
      </c>
      <c r="E60" s="136">
        <v>79.7</v>
      </c>
      <c r="F60" s="136"/>
      <c r="G60" s="136"/>
      <c r="H60" s="136"/>
      <c r="I60" s="136"/>
      <c r="J60" s="136"/>
      <c r="K60" s="136"/>
      <c r="L60" s="183">
        <v>367</v>
      </c>
      <c r="M60" s="138"/>
    </row>
    <row r="61" spans="1:13" ht="15.75" customHeight="1">
      <c r="A61" s="249"/>
      <c r="B61" s="250"/>
      <c r="C61" s="250"/>
      <c r="D61" s="189">
        <v>293.8</v>
      </c>
      <c r="E61" s="194"/>
      <c r="F61" s="195">
        <f>D61/D60*100</f>
        <v>93.95586824432355</v>
      </c>
      <c r="G61" s="194"/>
      <c r="H61" s="194"/>
      <c r="I61" s="194"/>
      <c r="J61" s="194"/>
      <c r="K61" s="194"/>
      <c r="L61" s="141">
        <v>148.5</v>
      </c>
      <c r="M61" s="137" t="s">
        <v>655</v>
      </c>
    </row>
    <row r="62" spans="1:13" ht="15">
      <c r="A62" s="251"/>
      <c r="B62" s="252"/>
      <c r="C62" s="252"/>
      <c r="D62" s="189">
        <v>18.9</v>
      </c>
      <c r="E62" s="194"/>
      <c r="F62" s="196">
        <f>D62/D60*100</f>
        <v>6.044131755676362</v>
      </c>
      <c r="G62" s="197"/>
      <c r="H62" s="197"/>
      <c r="I62" s="197"/>
      <c r="J62" s="197"/>
      <c r="K62" s="197"/>
      <c r="L62" s="139">
        <v>180.6</v>
      </c>
      <c r="M62" s="138" t="s">
        <v>574</v>
      </c>
    </row>
    <row r="63" spans="1:13" ht="30">
      <c r="A63" s="180" t="s">
        <v>591</v>
      </c>
      <c r="B63" s="136">
        <v>1601.6</v>
      </c>
      <c r="C63" s="136">
        <v>1591.6</v>
      </c>
      <c r="D63" s="136">
        <f>B63-C63</f>
        <v>10</v>
      </c>
      <c r="E63" s="136">
        <f>C63/B63*100</f>
        <v>99.37562437562437</v>
      </c>
      <c r="F63" s="136">
        <v>100</v>
      </c>
      <c r="G63" s="136"/>
      <c r="H63" s="136"/>
      <c r="I63" s="136"/>
      <c r="J63" s="136"/>
      <c r="K63" s="136"/>
      <c r="L63" s="132">
        <v>734.9</v>
      </c>
      <c r="M63" s="137" t="s">
        <v>573</v>
      </c>
    </row>
    <row r="64" spans="1:13" ht="15">
      <c r="A64" s="254"/>
      <c r="B64" s="255"/>
      <c r="C64" s="255"/>
      <c r="D64" s="255"/>
      <c r="E64" s="256"/>
      <c r="F64" s="136"/>
      <c r="G64" s="199"/>
      <c r="H64" s="199"/>
      <c r="I64" s="199"/>
      <c r="J64" s="199"/>
      <c r="K64" s="199"/>
      <c r="L64" s="132"/>
      <c r="M64" s="138"/>
    </row>
    <row r="65" spans="1:13" ht="15">
      <c r="A65" s="176" t="s">
        <v>592</v>
      </c>
      <c r="B65" s="136">
        <v>13338.5</v>
      </c>
      <c r="C65" s="136">
        <v>12579.3</v>
      </c>
      <c r="D65" s="136">
        <f>B65-C65</f>
        <v>759.2000000000007</v>
      </c>
      <c r="E65" s="136">
        <f>C65/B65*100</f>
        <v>94.30820557034149</v>
      </c>
      <c r="F65" s="136"/>
      <c r="G65" s="136"/>
      <c r="H65" s="136"/>
      <c r="I65" s="136"/>
      <c r="J65" s="136"/>
      <c r="K65" s="136"/>
      <c r="L65" s="132">
        <v>1524.6</v>
      </c>
      <c r="M65" s="138"/>
    </row>
    <row r="66" spans="1:13" ht="30">
      <c r="A66" s="145"/>
      <c r="B66" s="146"/>
      <c r="C66" s="146"/>
      <c r="D66" s="155">
        <v>356.2</v>
      </c>
      <c r="E66" s="156"/>
      <c r="F66" s="222">
        <f>D66/D65*100</f>
        <v>46.917808219178035</v>
      </c>
      <c r="G66" s="149"/>
      <c r="H66" s="149"/>
      <c r="I66" s="149"/>
      <c r="J66" s="149"/>
      <c r="K66" s="149"/>
      <c r="L66" s="143">
        <v>680.4</v>
      </c>
      <c r="M66" s="138" t="s">
        <v>601</v>
      </c>
    </row>
    <row r="67" spans="1:13" ht="45">
      <c r="A67" s="150"/>
      <c r="B67" s="151"/>
      <c r="C67" s="151"/>
      <c r="D67" s="155">
        <v>403</v>
      </c>
      <c r="E67" s="156"/>
      <c r="F67" s="152">
        <f>D67/D65*100</f>
        <v>53.082191780821866</v>
      </c>
      <c r="G67" s="152"/>
      <c r="H67" s="152"/>
      <c r="I67" s="152"/>
      <c r="J67" s="152"/>
      <c r="K67" s="152"/>
      <c r="L67" s="143">
        <v>502.4</v>
      </c>
      <c r="M67" s="138" t="s">
        <v>602</v>
      </c>
    </row>
    <row r="68" spans="1:13" ht="15">
      <c r="A68" s="180" t="s">
        <v>593</v>
      </c>
      <c r="B68" s="136">
        <v>1528.8</v>
      </c>
      <c r="C68" s="136">
        <v>1289.9</v>
      </c>
      <c r="D68" s="136">
        <f>B68-C68</f>
        <v>238.89999999999986</v>
      </c>
      <c r="E68" s="136">
        <f>C68/B68*100</f>
        <v>84.37336473050759</v>
      </c>
      <c r="F68" s="136"/>
      <c r="G68" s="136"/>
      <c r="H68" s="136"/>
      <c r="I68" s="136"/>
      <c r="J68" s="136"/>
      <c r="K68" s="136"/>
      <c r="L68" s="132">
        <v>831.5</v>
      </c>
      <c r="M68" s="138"/>
    </row>
    <row r="69" spans="1:13" ht="16.5" customHeight="1">
      <c r="A69" s="200"/>
      <c r="B69" s="201"/>
      <c r="C69" s="201"/>
      <c r="D69" s="139">
        <v>60</v>
      </c>
      <c r="E69" s="140"/>
      <c r="F69" s="223">
        <f>D69/D68*100</f>
        <v>25.115110925073264</v>
      </c>
      <c r="G69" s="142"/>
      <c r="H69" s="142"/>
      <c r="I69" s="142"/>
      <c r="J69" s="142"/>
      <c r="K69" s="142"/>
      <c r="L69" s="143">
        <v>831.5</v>
      </c>
      <c r="M69" s="138" t="s">
        <v>603</v>
      </c>
    </row>
    <row r="70" spans="1:13" ht="31.5" customHeight="1">
      <c r="A70" s="200"/>
      <c r="B70" s="201"/>
      <c r="C70" s="201"/>
      <c r="D70" s="139">
        <v>178.9</v>
      </c>
      <c r="E70" s="140"/>
      <c r="F70" s="223">
        <f>D70/D68*100</f>
        <v>74.8848890749268</v>
      </c>
      <c r="G70" s="142"/>
      <c r="H70" s="142"/>
      <c r="I70" s="142"/>
      <c r="J70" s="142"/>
      <c r="K70" s="142"/>
      <c r="L70" s="143"/>
      <c r="M70" s="138" t="s">
        <v>571</v>
      </c>
    </row>
    <row r="71" spans="1:13" ht="15">
      <c r="A71" s="180" t="s">
        <v>594</v>
      </c>
      <c r="B71" s="136">
        <v>15</v>
      </c>
      <c r="C71" s="136">
        <v>15</v>
      </c>
      <c r="D71" s="136">
        <f>B71-C71</f>
        <v>0</v>
      </c>
      <c r="E71" s="136">
        <f>C71/B71*100</f>
        <v>100</v>
      </c>
      <c r="F71" s="136"/>
      <c r="G71" s="136"/>
      <c r="H71" s="136"/>
      <c r="I71" s="136"/>
      <c r="J71" s="136"/>
      <c r="K71" s="136"/>
      <c r="L71" s="132">
        <v>10.7</v>
      </c>
      <c r="M71" s="138"/>
    </row>
    <row r="72" spans="1:13" ht="15">
      <c r="A72" s="134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43"/>
      <c r="M72" s="138"/>
    </row>
    <row r="73" spans="1:13" ht="15">
      <c r="A73" s="180" t="s">
        <v>596</v>
      </c>
      <c r="B73" s="136">
        <v>8022.2</v>
      </c>
      <c r="C73" s="136">
        <v>8022.2</v>
      </c>
      <c r="D73" s="136">
        <f>B73-C73</f>
        <v>0</v>
      </c>
      <c r="E73" s="136">
        <v>100</v>
      </c>
      <c r="F73" s="136"/>
      <c r="G73" s="136"/>
      <c r="H73" s="136"/>
      <c r="I73" s="136"/>
      <c r="J73" s="136"/>
      <c r="K73" s="136"/>
      <c r="L73" s="132">
        <v>728.2</v>
      </c>
      <c r="M73" s="138"/>
    </row>
    <row r="74" spans="1:13" ht="15">
      <c r="A74" s="254"/>
      <c r="B74" s="255"/>
      <c r="C74" s="255"/>
      <c r="D74" s="255"/>
      <c r="E74" s="256"/>
      <c r="F74" s="135"/>
      <c r="G74" s="135"/>
      <c r="H74" s="135"/>
      <c r="I74" s="135"/>
      <c r="J74" s="135"/>
      <c r="K74" s="135"/>
      <c r="L74" s="143"/>
      <c r="M74" s="138"/>
    </row>
    <row r="75" spans="1:13" ht="15.75">
      <c r="A75" s="202" t="s">
        <v>560</v>
      </c>
      <c r="B75" s="203">
        <f>B21+B37+B38+B41+B44+B52+B60+B63+B65+B68+B71+B73</f>
        <v>131374.20000000004</v>
      </c>
      <c r="C75" s="203">
        <f>C21+C37+C38+C41+C44+C52+C60+C63+C65+C68+C71+C73</f>
        <v>117252.8</v>
      </c>
      <c r="D75" s="203">
        <f>D21+D37+D38+D41+D44+D52+D60+D63+D65+D68+D71+D73</f>
        <v>14121.400000000005</v>
      </c>
      <c r="E75" s="204">
        <f>C75/B75*100</f>
        <v>89.25100971119136</v>
      </c>
      <c r="F75" s="204"/>
      <c r="G75" s="202"/>
      <c r="H75" s="202"/>
      <c r="I75" s="202"/>
      <c r="J75" s="202"/>
      <c r="K75" s="202"/>
      <c r="L75" s="202"/>
      <c r="M75" s="202"/>
    </row>
    <row r="77" spans="1:13" ht="15.75">
      <c r="A77" s="202" t="s">
        <v>659</v>
      </c>
      <c r="B77" s="202"/>
      <c r="C77" s="202"/>
      <c r="D77" s="202"/>
      <c r="E77" s="202"/>
      <c r="F77" s="224">
        <v>98507.4</v>
      </c>
      <c r="G77" s="202"/>
      <c r="H77" s="202"/>
      <c r="I77" s="202"/>
      <c r="J77" s="202"/>
      <c r="K77" s="202"/>
      <c r="L77" s="202"/>
      <c r="M77" s="202" t="s">
        <v>660</v>
      </c>
    </row>
    <row r="78" spans="1:13" ht="15.75">
      <c r="A78" s="202" t="s">
        <v>658</v>
      </c>
      <c r="B78" s="202"/>
      <c r="C78" s="202"/>
      <c r="D78" s="202"/>
      <c r="E78" s="202"/>
      <c r="F78" s="224">
        <v>18745.4</v>
      </c>
      <c r="G78" s="202"/>
      <c r="H78" s="202"/>
      <c r="I78" s="202"/>
      <c r="J78" s="202"/>
      <c r="K78" s="202"/>
      <c r="L78" s="202"/>
      <c r="M78" s="202" t="s">
        <v>661</v>
      </c>
    </row>
  </sheetData>
  <sheetProtection/>
  <mergeCells count="29">
    <mergeCell ref="A64:E64"/>
    <mergeCell ref="A74:E74"/>
    <mergeCell ref="M19:M20"/>
    <mergeCell ref="A23:C23"/>
    <mergeCell ref="A42:C42"/>
    <mergeCell ref="A49:C51"/>
    <mergeCell ref="A19:A20"/>
    <mergeCell ref="E19:E20"/>
    <mergeCell ref="F19:F20"/>
    <mergeCell ref="A25:C26"/>
    <mergeCell ref="A13:D13"/>
    <mergeCell ref="A54:C55"/>
    <mergeCell ref="A61:C62"/>
    <mergeCell ref="A10:D10"/>
    <mergeCell ref="A11:D11"/>
    <mergeCell ref="A12:D12"/>
    <mergeCell ref="B19:B20"/>
    <mergeCell ref="C19:C20"/>
    <mergeCell ref="D19:D20"/>
    <mergeCell ref="A5:D5"/>
    <mergeCell ref="A2:D2"/>
    <mergeCell ref="A3:D3"/>
    <mergeCell ref="A4:D4"/>
    <mergeCell ref="A6:D6"/>
    <mergeCell ref="A15:D15"/>
    <mergeCell ref="A7:D7"/>
    <mergeCell ref="A8:D8"/>
    <mergeCell ref="A9:D9"/>
    <mergeCell ref="A14:D14"/>
  </mergeCells>
  <printOptions/>
  <pageMargins left="0" right="0" top="0" bottom="0" header="0.31496062992125984" footer="0.31496062992125984"/>
  <pageSetup horizontalDpi="600" verticalDpi="600" orientation="portrait" paperSize="9" scale="5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Cab-201-1</cp:lastModifiedBy>
  <cp:lastPrinted>2013-05-15T22:49:18Z</cp:lastPrinted>
  <dcterms:created xsi:type="dcterms:W3CDTF">1996-10-08T23:32:33Z</dcterms:created>
  <dcterms:modified xsi:type="dcterms:W3CDTF">2013-05-15T22:49:39Z</dcterms:modified>
  <cp:category/>
  <cp:version/>
  <cp:contentType/>
  <cp:contentStatus/>
</cp:coreProperties>
</file>